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413"/>
  <workbookPr filterPrivacy="1" defaultThemeVersion="123820"/>
  <xr:revisionPtr revIDLastSave="0" documentId="13_ncr:1_{6830D72F-2221-A645-BACF-B567645B54ED}" xr6:coauthVersionLast="45" xr6:coauthVersionMax="45" xr10:uidLastSave="{00000000-0000-0000-0000-000000000000}"/>
  <bookViews>
    <workbookView xWindow="120" yWindow="460" windowWidth="28680" windowHeight="16100" activeTab="2" xr2:uid="{00000000-000D-0000-FFFF-FFFF00000000}"/>
  </bookViews>
  <sheets>
    <sheet name="2017 Life Table" sheetId="1" state="hidden" r:id="rId1"/>
    <sheet name="Opioid Mortality WONDER" sheetId="2" state="hidden" r:id="rId2"/>
    <sheet name="Modified Life Table trunc. 85+" sheetId="3" r:id="rId3"/>
    <sheet name="Change in Expectancy by Age" sheetId="4" r:id="rId4"/>
  </sheets>
  <definedNames>
    <definedName name="_2017_Opioid_Mortality_Non_Hispanic_Black_Male" localSheetId="1">'Opioid Mortality WONDER'!$A$1:$F$169</definedName>
    <definedName name="_xlnm.Print_Area" localSheetId="0">'2017 Life Table'!$A$1:$G$106</definedName>
    <definedName name="_xlnm.Print_Titles" localSheetId="0">'2017 Life Table'!$1:$3</definedName>
  </definedNames>
  <calcPr calcId="191029"/>
  <webPublishing codePage="1252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5" i="3" l="1"/>
  <c r="O6" i="3"/>
  <c r="O7" i="3"/>
  <c r="O8" i="3"/>
  <c r="O9" i="3"/>
  <c r="O10" i="3"/>
  <c r="O11" i="3"/>
  <c r="O12" i="3"/>
  <c r="O13" i="3"/>
  <c r="O14" i="3"/>
  <c r="O15" i="3"/>
  <c r="O16" i="3"/>
  <c r="O17" i="3"/>
  <c r="O18" i="3"/>
  <c r="O19" i="3"/>
  <c r="O20" i="3"/>
  <c r="O21" i="3"/>
  <c r="O22" i="3"/>
  <c r="O23" i="3"/>
  <c r="O24" i="3"/>
  <c r="O25" i="3"/>
  <c r="O26" i="3"/>
  <c r="O27" i="3"/>
  <c r="O28" i="3"/>
  <c r="O29" i="3"/>
  <c r="O30" i="3"/>
  <c r="O31" i="3"/>
  <c r="O32" i="3"/>
  <c r="O33" i="3"/>
  <c r="O34" i="3"/>
  <c r="O35" i="3"/>
  <c r="O36" i="3"/>
  <c r="O37" i="3"/>
  <c r="O38" i="3"/>
  <c r="O39" i="3"/>
  <c r="O40" i="3"/>
  <c r="O41" i="3"/>
  <c r="O42" i="3"/>
  <c r="O43" i="3"/>
  <c r="O44" i="3"/>
  <c r="O45" i="3"/>
  <c r="O46" i="3"/>
  <c r="O47" i="3"/>
  <c r="O48" i="3"/>
  <c r="O49" i="3"/>
  <c r="O50" i="3"/>
  <c r="O51" i="3"/>
  <c r="O52" i="3"/>
  <c r="O53" i="3"/>
  <c r="O54" i="3"/>
  <c r="O55" i="3"/>
  <c r="O56" i="3"/>
  <c r="O57" i="3"/>
  <c r="O58" i="3"/>
  <c r="O59" i="3"/>
  <c r="O60" i="3"/>
  <c r="O61" i="3"/>
  <c r="O62" i="3"/>
  <c r="O63" i="3"/>
  <c r="O64" i="3"/>
  <c r="O65" i="3"/>
  <c r="O66" i="3"/>
  <c r="O67" i="3"/>
  <c r="O68" i="3"/>
  <c r="O69" i="3"/>
  <c r="O70" i="3"/>
  <c r="O71" i="3"/>
  <c r="O72" i="3"/>
  <c r="O73" i="3"/>
  <c r="O74" i="3"/>
  <c r="O75" i="3"/>
  <c r="O76" i="3"/>
  <c r="O77" i="3"/>
  <c r="O78" i="3"/>
  <c r="O79" i="3"/>
  <c r="O80" i="3"/>
  <c r="O81" i="3"/>
  <c r="O82" i="3"/>
  <c r="O83" i="3"/>
  <c r="O84" i="3"/>
  <c r="O85" i="3"/>
  <c r="O86" i="3"/>
  <c r="O87" i="3"/>
  <c r="O88" i="3"/>
  <c r="O89" i="3"/>
  <c r="O4" i="3"/>
  <c r="M5" i="3"/>
  <c r="M6" i="3"/>
  <c r="M7" i="3"/>
  <c r="M8" i="3"/>
  <c r="M9" i="3"/>
  <c r="M10" i="3"/>
  <c r="M11" i="3"/>
  <c r="M12" i="3"/>
  <c r="M13" i="3"/>
  <c r="M14" i="3"/>
  <c r="M15" i="3"/>
  <c r="M16" i="3"/>
  <c r="M17" i="3"/>
  <c r="M18" i="3"/>
  <c r="M19" i="3"/>
  <c r="M20" i="3"/>
  <c r="M21" i="3"/>
  <c r="M22" i="3"/>
  <c r="M23" i="3"/>
  <c r="M24" i="3"/>
  <c r="M25" i="3"/>
  <c r="M26" i="3"/>
  <c r="M27" i="3"/>
  <c r="M28" i="3"/>
  <c r="M29" i="3"/>
  <c r="M30" i="3"/>
  <c r="M31" i="3"/>
  <c r="M32" i="3"/>
  <c r="M33" i="3"/>
  <c r="M34" i="3"/>
  <c r="M35" i="3"/>
  <c r="M36" i="3"/>
  <c r="M37" i="3"/>
  <c r="M38" i="3"/>
  <c r="M39" i="3"/>
  <c r="M40" i="3"/>
  <c r="M41" i="3"/>
  <c r="M42" i="3"/>
  <c r="M43" i="3"/>
  <c r="M44" i="3"/>
  <c r="M45" i="3"/>
  <c r="M46" i="3"/>
  <c r="M47" i="3"/>
  <c r="M48" i="3"/>
  <c r="M49" i="3"/>
  <c r="M50" i="3"/>
  <c r="M51" i="3"/>
  <c r="M52" i="3"/>
  <c r="M53" i="3"/>
  <c r="M54" i="3"/>
  <c r="M55" i="3"/>
  <c r="M56" i="3"/>
  <c r="M57" i="3"/>
  <c r="M58" i="3"/>
  <c r="M59" i="3"/>
  <c r="M60" i="3"/>
  <c r="M61" i="3"/>
  <c r="M62" i="3"/>
  <c r="M63" i="3"/>
  <c r="M64" i="3"/>
  <c r="M65" i="3"/>
  <c r="M66" i="3"/>
  <c r="M67" i="3"/>
  <c r="M68" i="3"/>
  <c r="M69" i="3"/>
  <c r="M70" i="3"/>
  <c r="M71" i="3"/>
  <c r="M72" i="3"/>
  <c r="M73" i="3"/>
  <c r="M74" i="3"/>
  <c r="M75" i="3"/>
  <c r="M76" i="3"/>
  <c r="M77" i="3"/>
  <c r="M78" i="3"/>
  <c r="M79" i="3"/>
  <c r="M80" i="3"/>
  <c r="M81" i="3"/>
  <c r="M82" i="3"/>
  <c r="M83" i="3"/>
  <c r="M84" i="3"/>
  <c r="M85" i="3"/>
  <c r="M86" i="3"/>
  <c r="M87" i="3"/>
  <c r="M88" i="3"/>
  <c r="M89" i="3"/>
  <c r="M4" i="3"/>
  <c r="L89" i="3"/>
  <c r="L4" i="3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6" i="3"/>
  <c r="J37" i="3"/>
  <c r="J38" i="3"/>
  <c r="J39" i="3"/>
  <c r="J40" i="3"/>
  <c r="J41" i="3"/>
  <c r="J42" i="3"/>
  <c r="J43" i="3"/>
  <c r="J44" i="3"/>
  <c r="J45" i="3"/>
  <c r="J46" i="3"/>
  <c r="J47" i="3"/>
  <c r="J48" i="3"/>
  <c r="J49" i="3"/>
  <c r="J50" i="3"/>
  <c r="J51" i="3"/>
  <c r="J52" i="3"/>
  <c r="J53" i="3"/>
  <c r="J54" i="3"/>
  <c r="J55" i="3"/>
  <c r="J56" i="3"/>
  <c r="J57" i="3"/>
  <c r="J58" i="3"/>
  <c r="J59" i="3"/>
  <c r="J60" i="3"/>
  <c r="J61" i="3"/>
  <c r="J62" i="3"/>
  <c r="J63" i="3"/>
  <c r="J64" i="3"/>
  <c r="J65" i="3"/>
  <c r="J66" i="3"/>
  <c r="J67" i="3"/>
  <c r="J68" i="3"/>
  <c r="J69" i="3"/>
  <c r="J70" i="3"/>
  <c r="J71" i="3"/>
  <c r="J72" i="3"/>
  <c r="J73" i="3"/>
  <c r="J74" i="3"/>
  <c r="J75" i="3"/>
  <c r="J76" i="3"/>
  <c r="J77" i="3"/>
  <c r="J78" i="3"/>
  <c r="J79" i="3"/>
  <c r="J80" i="3"/>
  <c r="J81" i="3"/>
  <c r="J82" i="3"/>
  <c r="J83" i="3"/>
  <c r="J84" i="3"/>
  <c r="J85" i="3"/>
  <c r="J86" i="3"/>
  <c r="J87" i="3"/>
  <c r="J88" i="3"/>
  <c r="J89" i="3"/>
  <c r="J4" i="3"/>
  <c r="I89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6" i="3"/>
  <c r="I37" i="3"/>
  <c r="I38" i="3"/>
  <c r="I39" i="3"/>
  <c r="I40" i="3"/>
  <c r="I41" i="3"/>
  <c r="I42" i="3"/>
  <c r="I43" i="3"/>
  <c r="I44" i="3"/>
  <c r="I45" i="3"/>
  <c r="I46" i="3"/>
  <c r="I47" i="3"/>
  <c r="I48" i="3"/>
  <c r="I49" i="3"/>
  <c r="I50" i="3"/>
  <c r="I51" i="3"/>
  <c r="I52" i="3"/>
  <c r="I53" i="3"/>
  <c r="I54" i="3"/>
  <c r="I55" i="3"/>
  <c r="I56" i="3"/>
  <c r="I57" i="3"/>
  <c r="I58" i="3"/>
  <c r="I59" i="3"/>
  <c r="I60" i="3"/>
  <c r="I61" i="3"/>
  <c r="I62" i="3"/>
  <c r="I63" i="3"/>
  <c r="I64" i="3"/>
  <c r="I65" i="3"/>
  <c r="I66" i="3"/>
  <c r="I67" i="3"/>
  <c r="I68" i="3"/>
  <c r="I69" i="3"/>
  <c r="I70" i="3"/>
  <c r="I71" i="3"/>
  <c r="I72" i="3"/>
  <c r="I73" i="3"/>
  <c r="I74" i="3"/>
  <c r="I75" i="3"/>
  <c r="I76" i="3"/>
  <c r="I77" i="3"/>
  <c r="I78" i="3"/>
  <c r="I79" i="3"/>
  <c r="I80" i="3"/>
  <c r="I81" i="3"/>
  <c r="I82" i="3"/>
  <c r="I83" i="3"/>
  <c r="I84" i="3"/>
  <c r="I85" i="3"/>
  <c r="I86" i="3"/>
  <c r="I87" i="3"/>
  <c r="I88" i="3"/>
  <c r="I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6" i="3"/>
  <c r="H37" i="3"/>
  <c r="H38" i="3"/>
  <c r="H39" i="3"/>
  <c r="H40" i="3"/>
  <c r="H41" i="3"/>
  <c r="H42" i="3"/>
  <c r="H43" i="3"/>
  <c r="H44" i="3"/>
  <c r="H45" i="3"/>
  <c r="H46" i="3"/>
  <c r="H47" i="3"/>
  <c r="H48" i="3"/>
  <c r="H49" i="3"/>
  <c r="H50" i="3"/>
  <c r="H51" i="3"/>
  <c r="H52" i="3"/>
  <c r="H53" i="3"/>
  <c r="H54" i="3"/>
  <c r="H55" i="3"/>
  <c r="H56" i="3"/>
  <c r="H57" i="3"/>
  <c r="H58" i="3"/>
  <c r="H59" i="3"/>
  <c r="H60" i="3"/>
  <c r="H61" i="3"/>
  <c r="H62" i="3"/>
  <c r="H63" i="3"/>
  <c r="H64" i="3"/>
  <c r="H65" i="3"/>
  <c r="H66" i="3"/>
  <c r="H67" i="3"/>
  <c r="H68" i="3"/>
  <c r="H69" i="3"/>
  <c r="H70" i="3"/>
  <c r="H71" i="3"/>
  <c r="H72" i="3"/>
  <c r="H73" i="3"/>
  <c r="H74" i="3"/>
  <c r="H75" i="3"/>
  <c r="H76" i="3"/>
  <c r="H77" i="3"/>
  <c r="H78" i="3"/>
  <c r="H79" i="3"/>
  <c r="H80" i="3"/>
  <c r="H81" i="3"/>
  <c r="H82" i="3"/>
  <c r="H83" i="3"/>
  <c r="H84" i="3"/>
  <c r="H85" i="3"/>
  <c r="H86" i="3"/>
  <c r="H87" i="3"/>
  <c r="H88" i="3"/>
  <c r="H89" i="3"/>
  <c r="H4" i="3"/>
  <c r="G5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0" i="3"/>
  <c r="C31" i="3"/>
  <c r="C32" i="3"/>
  <c r="C33" i="3"/>
  <c r="C34" i="3"/>
  <c r="C35" i="3"/>
  <c r="C36" i="3"/>
  <c r="C37" i="3"/>
  <c r="C38" i="3"/>
  <c r="C39" i="3"/>
  <c r="C40" i="3"/>
  <c r="C41" i="3"/>
  <c r="C42" i="3"/>
  <c r="C43" i="3"/>
  <c r="C44" i="3"/>
  <c r="C45" i="3"/>
  <c r="C46" i="3"/>
  <c r="C47" i="3"/>
  <c r="C48" i="3"/>
  <c r="C49" i="3"/>
  <c r="C50" i="3"/>
  <c r="C51" i="3"/>
  <c r="C52" i="3"/>
  <c r="C53" i="3"/>
  <c r="C54" i="3"/>
  <c r="C55" i="3"/>
  <c r="C56" i="3"/>
  <c r="C57" i="3"/>
  <c r="C58" i="3"/>
  <c r="C59" i="3"/>
  <c r="C60" i="3"/>
  <c r="C61" i="3"/>
  <c r="C62" i="3"/>
  <c r="C63" i="3"/>
  <c r="C64" i="3"/>
  <c r="C65" i="3"/>
  <c r="C66" i="3"/>
  <c r="C67" i="3"/>
  <c r="C68" i="3"/>
  <c r="C69" i="3"/>
  <c r="C70" i="3"/>
  <c r="C71" i="3"/>
  <c r="C72" i="3"/>
  <c r="C73" i="3"/>
  <c r="C74" i="3"/>
  <c r="C75" i="3"/>
  <c r="C76" i="3"/>
  <c r="C77" i="3"/>
  <c r="C78" i="3"/>
  <c r="C79" i="3"/>
  <c r="C80" i="3"/>
  <c r="C81" i="3"/>
  <c r="C82" i="3"/>
  <c r="C83" i="3"/>
  <c r="C84" i="3"/>
  <c r="C85" i="3"/>
  <c r="C86" i="3"/>
  <c r="C87" i="3"/>
  <c r="C88" i="3"/>
  <c r="C89" i="3"/>
  <c r="C4" i="3"/>
  <c r="B5" i="3"/>
  <c r="B6" i="3"/>
  <c r="B7" i="3"/>
  <c r="B8" i="3"/>
  <c r="B9" i="3"/>
  <c r="B10" i="3"/>
  <c r="B11" i="3"/>
  <c r="B12" i="3"/>
  <c r="B13" i="3"/>
  <c r="B14" i="3"/>
  <c r="B15" i="3"/>
  <c r="B16" i="3"/>
  <c r="B17" i="3"/>
  <c r="B18" i="3"/>
  <c r="B19" i="3"/>
  <c r="B20" i="3"/>
  <c r="B21" i="3"/>
  <c r="B22" i="3"/>
  <c r="B23" i="3"/>
  <c r="B24" i="3"/>
  <c r="B25" i="3"/>
  <c r="B26" i="3"/>
  <c r="D26" i="3" s="1"/>
  <c r="B27" i="3"/>
  <c r="B28" i="3"/>
  <c r="B29" i="3"/>
  <c r="B30" i="3"/>
  <c r="B31" i="3"/>
  <c r="B32" i="3"/>
  <c r="B33" i="3"/>
  <c r="B34" i="3"/>
  <c r="D34" i="3" s="1"/>
  <c r="B35" i="3"/>
  <c r="B36" i="3"/>
  <c r="B37" i="3"/>
  <c r="B38" i="3"/>
  <c r="D38" i="3" s="1"/>
  <c r="B39" i="3"/>
  <c r="B40" i="3"/>
  <c r="B41" i="3"/>
  <c r="B42" i="3"/>
  <c r="D42" i="3" s="1"/>
  <c r="B43" i="3"/>
  <c r="B44" i="3"/>
  <c r="B45" i="3"/>
  <c r="B46" i="3"/>
  <c r="B47" i="3"/>
  <c r="B48" i="3"/>
  <c r="B49" i="3"/>
  <c r="B50" i="3"/>
  <c r="D50" i="3" s="1"/>
  <c r="E50" i="3" s="1"/>
  <c r="B51" i="3"/>
  <c r="B52" i="3"/>
  <c r="B53" i="3"/>
  <c r="B54" i="3"/>
  <c r="D54" i="3" s="1"/>
  <c r="E54" i="3" s="1"/>
  <c r="B55" i="3"/>
  <c r="B56" i="3"/>
  <c r="B57" i="3"/>
  <c r="B58" i="3"/>
  <c r="D58" i="3" s="1"/>
  <c r="E58" i="3" s="1"/>
  <c r="B59" i="3"/>
  <c r="B60" i="3"/>
  <c r="B61" i="3"/>
  <c r="B62" i="3"/>
  <c r="D62" i="3" s="1"/>
  <c r="E62" i="3" s="1"/>
  <c r="B63" i="3"/>
  <c r="B64" i="3"/>
  <c r="B65" i="3"/>
  <c r="B66" i="3"/>
  <c r="D66" i="3" s="1"/>
  <c r="E66" i="3" s="1"/>
  <c r="B67" i="3"/>
  <c r="B68" i="3"/>
  <c r="B69" i="3"/>
  <c r="B70" i="3"/>
  <c r="D70" i="3" s="1"/>
  <c r="E70" i="3" s="1"/>
  <c r="B71" i="3"/>
  <c r="B72" i="3"/>
  <c r="B73" i="3"/>
  <c r="B74" i="3"/>
  <c r="D74" i="3" s="1"/>
  <c r="E74" i="3" s="1"/>
  <c r="B75" i="3"/>
  <c r="B76" i="3"/>
  <c r="B77" i="3"/>
  <c r="B78" i="3"/>
  <c r="D78" i="3" s="1"/>
  <c r="E78" i="3" s="1"/>
  <c r="B79" i="3"/>
  <c r="B80" i="3"/>
  <c r="B81" i="3"/>
  <c r="B82" i="3"/>
  <c r="D82" i="3" s="1"/>
  <c r="E82" i="3" s="1"/>
  <c r="B83" i="3"/>
  <c r="B84" i="3"/>
  <c r="B85" i="3"/>
  <c r="B86" i="3"/>
  <c r="D86" i="3" s="1"/>
  <c r="E86" i="3" s="1"/>
  <c r="B87" i="3"/>
  <c r="B88" i="3"/>
  <c r="B4" i="3"/>
  <c r="D89" i="3"/>
  <c r="E89" i="3" s="1"/>
  <c r="D88" i="3"/>
  <c r="E88" i="3" s="1"/>
  <c r="D85" i="3"/>
  <c r="E85" i="3" s="1"/>
  <c r="D81" i="3"/>
  <c r="E81" i="3" s="1"/>
  <c r="D77" i="3"/>
  <c r="E77" i="3" s="1"/>
  <c r="D73" i="3"/>
  <c r="E73" i="3" s="1"/>
  <c r="D69" i="3"/>
  <c r="E69" i="3" s="1"/>
  <c r="D65" i="3"/>
  <c r="E65" i="3" s="1"/>
  <c r="D61" i="3"/>
  <c r="E61" i="3" s="1"/>
  <c r="D57" i="3"/>
  <c r="E57" i="3" s="1"/>
  <c r="D53" i="3"/>
  <c r="E53" i="3" s="1"/>
  <c r="D49" i="3"/>
  <c r="E49" i="3" s="1"/>
  <c r="D47" i="3"/>
  <c r="E47" i="3" s="1"/>
  <c r="D46" i="3"/>
  <c r="D45" i="3"/>
  <c r="E45" i="3" s="1"/>
  <c r="D44" i="3"/>
  <c r="E44" i="3" s="1"/>
  <c r="D43" i="3"/>
  <c r="E43" i="3" s="1"/>
  <c r="D41" i="3"/>
  <c r="E41" i="3" s="1"/>
  <c r="D40" i="3"/>
  <c r="E40" i="3" s="1"/>
  <c r="D39" i="3"/>
  <c r="E39" i="3" s="1"/>
  <c r="D37" i="3"/>
  <c r="E37" i="3" s="1"/>
  <c r="D36" i="3"/>
  <c r="E36" i="3" s="1"/>
  <c r="D35" i="3"/>
  <c r="E35" i="3" s="1"/>
  <c r="D33" i="3"/>
  <c r="E33" i="3" s="1"/>
  <c r="E32" i="3"/>
  <c r="D32" i="3"/>
  <c r="D31" i="3"/>
  <c r="E31" i="3" s="1"/>
  <c r="D30" i="3"/>
  <c r="D29" i="3"/>
  <c r="E29" i="3" s="1"/>
  <c r="D28" i="3"/>
  <c r="E28" i="3" s="1"/>
  <c r="D27" i="3"/>
  <c r="E27" i="3" s="1"/>
  <c r="D25" i="3"/>
  <c r="E25" i="3" s="1"/>
  <c r="D24" i="3"/>
  <c r="E24" i="3" s="1"/>
  <c r="D23" i="3"/>
  <c r="E23" i="3" s="1"/>
  <c r="D22" i="3"/>
  <c r="D21" i="3"/>
  <c r="E21" i="3" s="1"/>
  <c r="D20" i="3"/>
  <c r="E20" i="3" s="1"/>
  <c r="D19" i="3"/>
  <c r="E19" i="3" s="1"/>
  <c r="D18" i="3"/>
  <c r="D17" i="3"/>
  <c r="E17" i="3" s="1"/>
  <c r="D16" i="3"/>
  <c r="E16" i="3" s="1"/>
  <c r="D15" i="3"/>
  <c r="E15" i="3" s="1"/>
  <c r="D14" i="3"/>
  <c r="D13" i="3"/>
  <c r="E13" i="3" s="1"/>
  <c r="D12" i="3"/>
  <c r="E12" i="3" s="1"/>
  <c r="D11" i="3"/>
  <c r="E11" i="3" s="1"/>
  <c r="D9" i="3"/>
  <c r="D8" i="3"/>
  <c r="E8" i="3" s="1"/>
  <c r="D7" i="3"/>
  <c r="E7" i="3" s="1"/>
  <c r="D4" i="3"/>
  <c r="E4" i="3" s="1"/>
  <c r="G87" i="2"/>
  <c r="K104" i="2"/>
  <c r="J104" i="2"/>
  <c r="I104" i="2"/>
  <c r="G3" i="2"/>
  <c r="G4" i="2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56" i="2"/>
  <c r="G57" i="2"/>
  <c r="G58" i="2"/>
  <c r="G59" i="2"/>
  <c r="G60" i="2"/>
  <c r="G61" i="2"/>
  <c r="G62" i="2"/>
  <c r="G63" i="2"/>
  <c r="G64" i="2"/>
  <c r="G65" i="2"/>
  <c r="G66" i="2"/>
  <c r="G67" i="2"/>
  <c r="G68" i="2"/>
  <c r="G69" i="2"/>
  <c r="G70" i="2"/>
  <c r="G71" i="2"/>
  <c r="G72" i="2"/>
  <c r="G73" i="2"/>
  <c r="G74" i="2"/>
  <c r="G75" i="2"/>
  <c r="G76" i="2"/>
  <c r="G77" i="2"/>
  <c r="G78" i="2"/>
  <c r="G79" i="2"/>
  <c r="G80" i="2"/>
  <c r="G81" i="2"/>
  <c r="G82" i="2"/>
  <c r="G83" i="2"/>
  <c r="G84" i="2"/>
  <c r="G85" i="2"/>
  <c r="G86" i="2"/>
  <c r="G104" i="2"/>
  <c r="G2" i="2"/>
  <c r="G4" i="3" l="1"/>
  <c r="F5" i="3"/>
  <c r="D5" i="3"/>
  <c r="E5" i="3" s="1"/>
  <c r="E6" i="3"/>
  <c r="D6" i="3"/>
  <c r="E9" i="3"/>
  <c r="D10" i="3"/>
  <c r="E10" i="3" s="1"/>
  <c r="E14" i="3"/>
  <c r="E18" i="3"/>
  <c r="E22" i="3"/>
  <c r="E26" i="3"/>
  <c r="E30" i="3"/>
  <c r="E34" i="3"/>
  <c r="E38" i="3"/>
  <c r="E42" i="3"/>
  <c r="E46" i="3"/>
  <c r="D48" i="3"/>
  <c r="E48" i="3" s="1"/>
  <c r="D51" i="3"/>
  <c r="E51" i="3" s="1"/>
  <c r="D52" i="3"/>
  <c r="E52" i="3" s="1"/>
  <c r="D55" i="3"/>
  <c r="E55" i="3" s="1"/>
  <c r="D59" i="3"/>
  <c r="E59" i="3" s="1"/>
  <c r="D63" i="3"/>
  <c r="E63" i="3" s="1"/>
  <c r="D64" i="3"/>
  <c r="E64" i="3" s="1"/>
  <c r="E67" i="3"/>
  <c r="D67" i="3"/>
  <c r="D68" i="3"/>
  <c r="E68" i="3" s="1"/>
  <c r="D71" i="3"/>
  <c r="E71" i="3" s="1"/>
  <c r="D72" i="3"/>
  <c r="E72" i="3" s="1"/>
  <c r="D75" i="3"/>
  <c r="E75" i="3" s="1"/>
  <c r="D76" i="3"/>
  <c r="E76" i="3" s="1"/>
  <c r="D79" i="3"/>
  <c r="E79" i="3" s="1"/>
  <c r="D80" i="3"/>
  <c r="E80" i="3" s="1"/>
  <c r="D83" i="3"/>
  <c r="E83" i="3" s="1"/>
  <c r="D84" i="3"/>
  <c r="E84" i="3" s="1"/>
  <c r="D87" i="3"/>
  <c r="E87" i="3" s="1"/>
  <c r="D56" i="3"/>
  <c r="E56" i="3" s="1"/>
  <c r="D60" i="3"/>
  <c r="E60" i="3" s="1"/>
  <c r="F6" i="3" l="1"/>
  <c r="F7" i="3" l="1"/>
  <c r="L5" i="3"/>
  <c r="G6" i="3"/>
  <c r="F8" i="3" l="1"/>
  <c r="L6" i="3"/>
  <c r="G7" i="3"/>
  <c r="G8" i="3" l="1"/>
  <c r="L7" i="3"/>
  <c r="F9" i="3"/>
  <c r="L8" i="3" l="1"/>
  <c r="G9" i="3"/>
  <c r="F10" i="3"/>
  <c r="F11" i="3" l="1"/>
  <c r="L9" i="3"/>
  <c r="G10" i="3"/>
  <c r="F12" i="3" l="1"/>
  <c r="L10" i="3"/>
  <c r="G11" i="3"/>
  <c r="G12" i="3" l="1"/>
  <c r="F13" i="3"/>
  <c r="L11" i="3"/>
  <c r="L12" i="3" l="1"/>
  <c r="F14" i="3"/>
  <c r="G13" i="3"/>
  <c r="F15" i="3" l="1"/>
  <c r="G14" i="3"/>
  <c r="L13" i="3"/>
  <c r="G15" i="3" l="1"/>
  <c r="L14" i="3"/>
  <c r="F16" i="3"/>
  <c r="G16" i="3" l="1"/>
  <c r="L15" i="3"/>
  <c r="F17" i="3"/>
  <c r="L16" i="3" l="1"/>
  <c r="F18" i="3"/>
  <c r="G17" i="3"/>
  <c r="F19" i="3" l="1"/>
  <c r="G18" i="3"/>
  <c r="L17" i="3"/>
  <c r="G19" i="3" l="1"/>
  <c r="L18" i="3"/>
  <c r="F20" i="3"/>
  <c r="G20" i="3" l="1"/>
  <c r="L19" i="3"/>
  <c r="F21" i="3"/>
  <c r="L20" i="3" l="1"/>
  <c r="F22" i="3"/>
  <c r="G21" i="3"/>
  <c r="F23" i="3" l="1"/>
  <c r="G22" i="3"/>
  <c r="L21" i="3"/>
  <c r="G23" i="3" l="1"/>
  <c r="L22" i="3"/>
  <c r="F24" i="3"/>
  <c r="G24" i="3" l="1"/>
  <c r="L23" i="3"/>
  <c r="F25" i="3"/>
  <c r="L24" i="3" l="1"/>
  <c r="F26" i="3"/>
  <c r="G25" i="3"/>
  <c r="F27" i="3" l="1"/>
  <c r="G26" i="3"/>
  <c r="L25" i="3"/>
  <c r="G27" i="3" l="1"/>
  <c r="L26" i="3"/>
  <c r="F28" i="3"/>
  <c r="G28" i="3" l="1"/>
  <c r="L27" i="3"/>
  <c r="F29" i="3"/>
  <c r="L28" i="3" l="1"/>
  <c r="F30" i="3"/>
  <c r="G29" i="3"/>
  <c r="F31" i="3" l="1"/>
  <c r="G30" i="3"/>
  <c r="L29" i="3"/>
  <c r="G31" i="3" l="1"/>
  <c r="L30" i="3"/>
  <c r="F32" i="3"/>
  <c r="G32" i="3" l="1"/>
  <c r="L31" i="3"/>
  <c r="F33" i="3"/>
  <c r="L32" i="3" l="1"/>
  <c r="F34" i="3"/>
  <c r="G33" i="3"/>
  <c r="F35" i="3" l="1"/>
  <c r="G34" i="3"/>
  <c r="L33" i="3"/>
  <c r="G35" i="3" l="1"/>
  <c r="L34" i="3"/>
  <c r="F36" i="3"/>
  <c r="G36" i="3" l="1"/>
  <c r="L35" i="3"/>
  <c r="F37" i="3"/>
  <c r="L36" i="3" l="1"/>
  <c r="F38" i="3"/>
  <c r="G37" i="3"/>
  <c r="F39" i="3" l="1"/>
  <c r="G38" i="3"/>
  <c r="L37" i="3"/>
  <c r="G39" i="3" l="1"/>
  <c r="L38" i="3"/>
  <c r="F40" i="3"/>
  <c r="G40" i="3" l="1"/>
  <c r="L39" i="3"/>
  <c r="F41" i="3"/>
  <c r="L40" i="3" l="1"/>
  <c r="F42" i="3"/>
  <c r="G41" i="3"/>
  <c r="F43" i="3" l="1"/>
  <c r="G42" i="3"/>
  <c r="L41" i="3"/>
  <c r="G43" i="3" l="1"/>
  <c r="L42" i="3"/>
  <c r="F44" i="3"/>
  <c r="G44" i="3" l="1"/>
  <c r="L43" i="3"/>
  <c r="F45" i="3"/>
  <c r="L44" i="3" l="1"/>
  <c r="F46" i="3"/>
  <c r="G45" i="3"/>
  <c r="F47" i="3" l="1"/>
  <c r="G46" i="3"/>
  <c r="L45" i="3"/>
  <c r="F48" i="3" l="1"/>
  <c r="G47" i="3"/>
  <c r="L46" i="3"/>
  <c r="F49" i="3" l="1"/>
  <c r="L47" i="3"/>
  <c r="G48" i="3"/>
  <c r="G49" i="3" l="1"/>
  <c r="F50" i="3"/>
  <c r="L48" i="3"/>
  <c r="L49" i="3" l="1"/>
  <c r="G50" i="3"/>
  <c r="F51" i="3"/>
  <c r="F52" i="3" l="1"/>
  <c r="L50" i="3"/>
  <c r="G51" i="3"/>
  <c r="F53" i="3" l="1"/>
  <c r="L51" i="3"/>
  <c r="G52" i="3"/>
  <c r="G53" i="3" l="1"/>
  <c r="F54" i="3"/>
  <c r="L52" i="3"/>
  <c r="L53" i="3" l="1"/>
  <c r="G54" i="3"/>
  <c r="F55" i="3"/>
  <c r="F56" i="3" l="1"/>
  <c r="L54" i="3"/>
  <c r="G55" i="3"/>
  <c r="F57" i="3" l="1"/>
  <c r="L55" i="3"/>
  <c r="G56" i="3"/>
  <c r="G57" i="3" l="1"/>
  <c r="F58" i="3"/>
  <c r="L56" i="3"/>
  <c r="L57" i="3" l="1"/>
  <c r="G58" i="3"/>
  <c r="F59" i="3"/>
  <c r="F60" i="3" l="1"/>
  <c r="L58" i="3"/>
  <c r="G59" i="3"/>
  <c r="F61" i="3" l="1"/>
  <c r="L59" i="3"/>
  <c r="G60" i="3"/>
  <c r="G61" i="3" l="1"/>
  <c r="F62" i="3"/>
  <c r="L60" i="3"/>
  <c r="L61" i="3" l="1"/>
  <c r="G62" i="3"/>
  <c r="F63" i="3"/>
  <c r="F64" i="3" l="1"/>
  <c r="L62" i="3"/>
  <c r="G63" i="3"/>
  <c r="F65" i="3" l="1"/>
  <c r="L63" i="3"/>
  <c r="G64" i="3"/>
  <c r="G65" i="3" l="1"/>
  <c r="F66" i="3"/>
  <c r="L64" i="3"/>
  <c r="L65" i="3" l="1"/>
  <c r="G66" i="3"/>
  <c r="F67" i="3"/>
  <c r="F68" i="3" l="1"/>
  <c r="L66" i="3"/>
  <c r="G67" i="3"/>
  <c r="F69" i="3" l="1"/>
  <c r="L67" i="3"/>
  <c r="G68" i="3"/>
  <c r="G69" i="3" l="1"/>
  <c r="F70" i="3"/>
  <c r="L68" i="3"/>
  <c r="L69" i="3" l="1"/>
  <c r="G70" i="3"/>
  <c r="F71" i="3"/>
  <c r="F72" i="3" l="1"/>
  <c r="L70" i="3"/>
  <c r="G71" i="3"/>
  <c r="F73" i="3" l="1"/>
  <c r="L71" i="3"/>
  <c r="G72" i="3"/>
  <c r="G73" i="3" l="1"/>
  <c r="F74" i="3"/>
  <c r="L72" i="3"/>
  <c r="L73" i="3" l="1"/>
  <c r="G74" i="3"/>
  <c r="F75" i="3"/>
  <c r="F76" i="3" l="1"/>
  <c r="L74" i="3"/>
  <c r="G75" i="3"/>
  <c r="F77" i="3" l="1"/>
  <c r="L75" i="3"/>
  <c r="G76" i="3"/>
  <c r="G77" i="3" l="1"/>
  <c r="F78" i="3"/>
  <c r="L76" i="3"/>
  <c r="L77" i="3" l="1"/>
  <c r="G78" i="3"/>
  <c r="F79" i="3"/>
  <c r="F80" i="3" l="1"/>
  <c r="L78" i="3"/>
  <c r="G79" i="3"/>
  <c r="F81" i="3" l="1"/>
  <c r="L79" i="3"/>
  <c r="G80" i="3"/>
  <c r="G81" i="3" l="1"/>
  <c r="F82" i="3"/>
  <c r="L80" i="3"/>
  <c r="L81" i="3" l="1"/>
  <c r="G82" i="3"/>
  <c r="F83" i="3"/>
  <c r="F84" i="3" l="1"/>
  <c r="L82" i="3"/>
  <c r="G83" i="3"/>
  <c r="F85" i="3" l="1"/>
  <c r="L83" i="3"/>
  <c r="G84" i="3"/>
  <c r="G85" i="3" l="1"/>
  <c r="F86" i="3"/>
  <c r="L84" i="3"/>
  <c r="L85" i="3" l="1"/>
  <c r="G86" i="3"/>
  <c r="F87" i="3"/>
  <c r="F88" i="3" l="1"/>
  <c r="L86" i="3"/>
  <c r="G87" i="3"/>
  <c r="F89" i="3" l="1"/>
  <c r="L87" i="3"/>
  <c r="G88" i="3"/>
  <c r="G89" i="3" l="1"/>
  <c r="L88" i="3"/>
  <c r="N87" i="3"/>
  <c r="P87" i="3" s="1"/>
  <c r="Q87" i="3" s="1"/>
  <c r="N88" i="3" l="1"/>
  <c r="P88" i="3" s="1"/>
  <c r="Q88" i="3" s="1"/>
  <c r="N86" i="3"/>
  <c r="P86" i="3" s="1"/>
  <c r="Q86" i="3" s="1"/>
  <c r="N84" i="3"/>
  <c r="P84" i="3" s="1"/>
  <c r="Q84" i="3" s="1"/>
  <c r="N85" i="3"/>
  <c r="P85" i="3" s="1"/>
  <c r="Q85" i="3" s="1"/>
  <c r="N83" i="3"/>
  <c r="P83" i="3" s="1"/>
  <c r="Q83" i="3" s="1"/>
  <c r="N89" i="3"/>
  <c r="P89" i="3" s="1"/>
  <c r="Q89" i="3" s="1"/>
  <c r="N7" i="3"/>
  <c r="P7" i="3" s="1"/>
  <c r="Q7" i="3" s="1"/>
  <c r="N5" i="3"/>
  <c r="P5" i="3" s="1"/>
  <c r="Q5" i="3" s="1"/>
  <c r="N4" i="3"/>
  <c r="N6" i="3"/>
  <c r="P6" i="3" s="1"/>
  <c r="Q6" i="3" s="1"/>
  <c r="N10" i="3"/>
  <c r="P10" i="3" s="1"/>
  <c r="Q10" i="3" s="1"/>
  <c r="N8" i="3"/>
  <c r="P8" i="3" s="1"/>
  <c r="Q8" i="3" s="1"/>
  <c r="N9" i="3"/>
  <c r="P9" i="3" s="1"/>
  <c r="Q9" i="3" s="1"/>
  <c r="N13" i="3"/>
  <c r="P13" i="3" s="1"/>
  <c r="Q13" i="3" s="1"/>
  <c r="N11" i="3"/>
  <c r="P11" i="3" s="1"/>
  <c r="Q11" i="3" s="1"/>
  <c r="N12" i="3"/>
  <c r="P12" i="3" s="1"/>
  <c r="Q12" i="3" s="1"/>
  <c r="N14" i="3"/>
  <c r="P14" i="3" s="1"/>
  <c r="Q14" i="3" s="1"/>
  <c r="N15" i="3"/>
  <c r="P15" i="3" s="1"/>
  <c r="Q15" i="3" s="1"/>
  <c r="N16" i="3"/>
  <c r="P16" i="3" s="1"/>
  <c r="Q16" i="3" s="1"/>
  <c r="N17" i="3"/>
  <c r="P17" i="3" s="1"/>
  <c r="Q17" i="3" s="1"/>
  <c r="N18" i="3"/>
  <c r="P18" i="3" s="1"/>
  <c r="Q18" i="3" s="1"/>
  <c r="N19" i="3"/>
  <c r="P19" i="3" s="1"/>
  <c r="Q19" i="3" s="1"/>
  <c r="N20" i="3"/>
  <c r="P20" i="3" s="1"/>
  <c r="Q20" i="3" s="1"/>
  <c r="N21" i="3"/>
  <c r="P21" i="3" s="1"/>
  <c r="Q21" i="3" s="1"/>
  <c r="N23" i="3"/>
  <c r="P23" i="3" s="1"/>
  <c r="Q23" i="3" s="1"/>
  <c r="N22" i="3"/>
  <c r="P22" i="3" s="1"/>
  <c r="Q22" i="3" s="1"/>
  <c r="N24" i="3"/>
  <c r="P24" i="3" s="1"/>
  <c r="Q24" i="3" s="1"/>
  <c r="N26" i="3"/>
  <c r="P26" i="3" s="1"/>
  <c r="Q26" i="3" s="1"/>
  <c r="N25" i="3"/>
  <c r="P25" i="3" s="1"/>
  <c r="Q25" i="3" s="1"/>
  <c r="N27" i="3"/>
  <c r="P27" i="3" s="1"/>
  <c r="Q27" i="3" s="1"/>
  <c r="N28" i="3"/>
  <c r="P28" i="3" s="1"/>
  <c r="Q28" i="3" s="1"/>
  <c r="N29" i="3"/>
  <c r="P29" i="3" s="1"/>
  <c r="Q29" i="3" s="1"/>
  <c r="N31" i="3"/>
  <c r="P31" i="3" s="1"/>
  <c r="Q31" i="3" s="1"/>
  <c r="N30" i="3"/>
  <c r="P30" i="3" s="1"/>
  <c r="Q30" i="3" s="1"/>
  <c r="N32" i="3"/>
  <c r="P32" i="3" s="1"/>
  <c r="Q32" i="3" s="1"/>
  <c r="N33" i="3"/>
  <c r="P33" i="3" s="1"/>
  <c r="Q33" i="3" s="1"/>
  <c r="N34" i="3"/>
  <c r="P34" i="3" s="1"/>
  <c r="Q34" i="3" s="1"/>
  <c r="N35" i="3"/>
  <c r="P35" i="3" s="1"/>
  <c r="Q35" i="3" s="1"/>
  <c r="N36" i="3"/>
  <c r="P36" i="3" s="1"/>
  <c r="Q36" i="3" s="1"/>
  <c r="N37" i="3"/>
  <c r="P37" i="3" s="1"/>
  <c r="Q37" i="3" s="1"/>
  <c r="N41" i="3"/>
  <c r="P41" i="3" s="1"/>
  <c r="Q41" i="3" s="1"/>
  <c r="N39" i="3"/>
  <c r="P39" i="3" s="1"/>
  <c r="Q39" i="3" s="1"/>
  <c r="N38" i="3"/>
  <c r="P38" i="3" s="1"/>
  <c r="Q38" i="3" s="1"/>
  <c r="N40" i="3"/>
  <c r="P40" i="3" s="1"/>
  <c r="Q40" i="3" s="1"/>
  <c r="N44" i="3"/>
  <c r="P44" i="3" s="1"/>
  <c r="Q44" i="3" s="1"/>
  <c r="N43" i="3"/>
  <c r="P43" i="3" s="1"/>
  <c r="Q43" i="3" s="1"/>
  <c r="N42" i="3"/>
  <c r="P42" i="3" s="1"/>
  <c r="Q42" i="3" s="1"/>
  <c r="N47" i="3"/>
  <c r="P47" i="3" s="1"/>
  <c r="Q47" i="3" s="1"/>
  <c r="N45" i="3"/>
  <c r="P45" i="3" s="1"/>
  <c r="Q45" i="3" s="1"/>
  <c r="N46" i="3"/>
  <c r="P46" i="3" s="1"/>
  <c r="Q46" i="3" s="1"/>
  <c r="N49" i="3"/>
  <c r="P49" i="3" s="1"/>
  <c r="Q49" i="3" s="1"/>
  <c r="N50" i="3"/>
  <c r="P50" i="3" s="1"/>
  <c r="Q50" i="3" s="1"/>
  <c r="N48" i="3"/>
  <c r="P48" i="3" s="1"/>
  <c r="Q48" i="3" s="1"/>
  <c r="N51" i="3"/>
  <c r="P51" i="3" s="1"/>
  <c r="Q51" i="3" s="1"/>
  <c r="N52" i="3"/>
  <c r="P52" i="3" s="1"/>
  <c r="Q52" i="3" s="1"/>
  <c r="N54" i="3"/>
  <c r="P54" i="3" s="1"/>
  <c r="Q54" i="3" s="1"/>
  <c r="N53" i="3"/>
  <c r="P53" i="3" s="1"/>
  <c r="Q53" i="3" s="1"/>
  <c r="N55" i="3"/>
  <c r="P55" i="3" s="1"/>
  <c r="Q55" i="3" s="1"/>
  <c r="N58" i="3"/>
  <c r="P58" i="3" s="1"/>
  <c r="Q58" i="3" s="1"/>
  <c r="N56" i="3"/>
  <c r="P56" i="3" s="1"/>
  <c r="Q56" i="3" s="1"/>
  <c r="N57" i="3"/>
  <c r="P57" i="3" s="1"/>
  <c r="Q57" i="3" s="1"/>
  <c r="N60" i="3"/>
  <c r="P60" i="3" s="1"/>
  <c r="Q60" i="3" s="1"/>
  <c r="N59" i="3"/>
  <c r="P59" i="3" s="1"/>
  <c r="Q59" i="3" s="1"/>
  <c r="N61" i="3"/>
  <c r="P61" i="3" s="1"/>
  <c r="Q61" i="3" s="1"/>
  <c r="N62" i="3"/>
  <c r="P62" i="3" s="1"/>
  <c r="Q62" i="3" s="1"/>
  <c r="N65" i="3"/>
  <c r="P65" i="3" s="1"/>
  <c r="Q65" i="3" s="1"/>
  <c r="N66" i="3"/>
  <c r="P66" i="3" s="1"/>
  <c r="Q66" i="3" s="1"/>
  <c r="N63" i="3"/>
  <c r="P63" i="3" s="1"/>
  <c r="Q63" i="3" s="1"/>
  <c r="N64" i="3"/>
  <c r="P64" i="3" s="1"/>
  <c r="Q64" i="3" s="1"/>
  <c r="N67" i="3"/>
  <c r="P67" i="3" s="1"/>
  <c r="Q67" i="3" s="1"/>
  <c r="N68" i="3"/>
  <c r="P68" i="3" s="1"/>
  <c r="Q68" i="3" s="1"/>
  <c r="N69" i="3"/>
  <c r="P69" i="3" s="1"/>
  <c r="Q69" i="3" s="1"/>
  <c r="N71" i="3"/>
  <c r="P71" i="3" s="1"/>
  <c r="Q71" i="3" s="1"/>
  <c r="N70" i="3"/>
  <c r="P70" i="3" s="1"/>
  <c r="Q70" i="3" s="1"/>
  <c r="N72" i="3"/>
  <c r="P72" i="3" s="1"/>
  <c r="Q72" i="3" s="1"/>
  <c r="N73" i="3"/>
  <c r="P73" i="3" s="1"/>
  <c r="Q73" i="3" s="1"/>
  <c r="N74" i="3"/>
  <c r="P74" i="3" s="1"/>
  <c r="Q74" i="3" s="1"/>
  <c r="N77" i="3"/>
  <c r="P77" i="3" s="1"/>
  <c r="Q77" i="3" s="1"/>
  <c r="N75" i="3"/>
  <c r="P75" i="3" s="1"/>
  <c r="Q75" i="3" s="1"/>
  <c r="N76" i="3"/>
  <c r="P76" i="3" s="1"/>
  <c r="Q76" i="3" s="1"/>
  <c r="N79" i="3"/>
  <c r="P79" i="3" s="1"/>
  <c r="Q79" i="3" s="1"/>
  <c r="N78" i="3"/>
  <c r="P78" i="3" s="1"/>
  <c r="Q78" i="3" s="1"/>
  <c r="N80" i="3"/>
  <c r="P80" i="3" s="1"/>
  <c r="Q80" i="3" s="1"/>
  <c r="N82" i="3"/>
  <c r="P82" i="3" s="1"/>
  <c r="Q82" i="3" s="1"/>
  <c r="N81" i="3"/>
  <c r="P81" i="3" s="1"/>
  <c r="Q81" i="3" s="1"/>
  <c r="P4" i="3" l="1"/>
  <c r="Q4" i="3" s="1"/>
  <c r="P3" i="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L3" authorId="0" shapeId="0" xr:uid="{4BDD77A2-750C-404F-9CE7-F8B578C0A0EE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Using UDD assumption and formula from cdc methods article. Follow up on Elliot’s method</t>
        </r>
      </text>
    </comment>
    <comment ref="K4" authorId="0" shapeId="0" xr:uid="{50738D82-3C61-4744-AD7A-83D1F706927C}">
      <text>
        <r>
          <rPr>
            <sz val="11"/>
            <color rgb="FF000000"/>
            <rFont val="Calibri"/>
            <family val="2"/>
          </rPr>
          <t xml:space="preserve">[Threaded comment]
</t>
        </r>
        <r>
          <rPr>
            <sz val="11"/>
            <color rgb="FF000000"/>
            <rFont val="Calibri"/>
            <family val="2"/>
          </rPr>
          <t xml:space="preserve">
</t>
        </r>
        <r>
          <rPr>
            <sz val="11"/>
            <color rgb="FF000000"/>
            <rFont val="Calibri"/>
            <family val="2"/>
          </rPr>
          <t xml:space="preserve">Your version of Excel allows you to read this threaded comment; however, any edits to it will get removed if the file is opened in a newer version of Excel. Learn more: https://go.microsoft.com/fwlink/?linkid=870924
</t>
        </r>
        <r>
          <rPr>
            <sz val="11"/>
            <color rgb="FF000000"/>
            <rFont val="Calibri"/>
            <family val="2"/>
          </rPr>
          <t xml:space="preserve">
</t>
        </r>
        <r>
          <rPr>
            <sz val="11"/>
            <color rgb="FF000000"/>
            <rFont val="Calibri"/>
            <family val="2"/>
          </rPr>
          <t xml:space="preserve">Comment:
</t>
        </r>
        <r>
          <rPr>
            <sz val="11"/>
            <color rgb="FF000000"/>
            <rFont val="Calibri"/>
            <family val="2"/>
          </rPr>
          <t xml:space="preserve">    Obtained from 2017 life table technical notes pg 81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D1B7A00-575E-5A4A-8FF2-463B12AB70B0}" name="2017 Opioid Mortality Non Hispanic Black Male" type="6" refreshedVersion="6" background="1" saveData="1">
    <textPr sourceFile="/Users/gabriellozano/Documents/JWS399/Opioid Mortality WONDER/2017 Opioid Mortality Non Hispanic Black Male.txt">
      <textFields>
        <textField/>
      </textFields>
    </textPr>
  </connection>
</connections>
</file>

<file path=xl/sharedStrings.xml><?xml version="1.0" encoding="utf-8"?>
<sst xmlns="http://schemas.openxmlformats.org/spreadsheetml/2006/main" count="488" uniqueCount="330">
  <si>
    <t>100 and over</t>
  </si>
  <si>
    <t>Age (years)</t>
  </si>
  <si>
    <r>
      <t xml:space="preserve">Probability of dying between ages </t>
    </r>
    <r>
      <rPr>
        <i/>
        <sz val="10"/>
        <rFont val="Courier New"/>
        <family val="3"/>
      </rPr>
      <t>x</t>
    </r>
    <r>
      <rPr>
        <sz val="10"/>
        <rFont val="Courier New"/>
        <family val="3"/>
      </rPr>
      <t xml:space="preserve"> and </t>
    </r>
    <r>
      <rPr>
        <i/>
        <sz val="10"/>
        <rFont val="Courier New"/>
        <family val="3"/>
      </rPr>
      <t>x</t>
    </r>
    <r>
      <rPr>
        <sz val="10"/>
        <rFont val="Courier New"/>
        <family val="3"/>
      </rPr>
      <t xml:space="preserve"> + 1</t>
    </r>
  </si>
  <si>
    <r>
      <t xml:space="preserve">Number surviving to age </t>
    </r>
    <r>
      <rPr>
        <i/>
        <sz val="10"/>
        <rFont val="Courier New"/>
        <family val="3"/>
      </rPr>
      <t>x</t>
    </r>
  </si>
  <si>
    <r>
      <t xml:space="preserve">Person-years lived between ages </t>
    </r>
    <r>
      <rPr>
        <i/>
        <sz val="10"/>
        <rFont val="Courier New"/>
        <family val="3"/>
      </rPr>
      <t>x</t>
    </r>
    <r>
      <rPr>
        <sz val="10"/>
        <rFont val="Courier New"/>
        <family val="3"/>
      </rPr>
      <t xml:space="preserve"> and </t>
    </r>
    <r>
      <rPr>
        <i/>
        <sz val="10"/>
        <rFont val="Courier New"/>
        <family val="3"/>
      </rPr>
      <t>x</t>
    </r>
    <r>
      <rPr>
        <sz val="10"/>
        <rFont val="Courier New"/>
        <family val="3"/>
      </rPr>
      <t xml:space="preserve"> + 1</t>
    </r>
  </si>
  <si>
    <r>
      <t xml:space="preserve">Total number of person-years lived above age </t>
    </r>
    <r>
      <rPr>
        <i/>
        <sz val="10"/>
        <rFont val="Courier New"/>
        <family val="3"/>
      </rPr>
      <t>x</t>
    </r>
  </si>
  <si>
    <t>SOURCE: NCHS, National Vital Statistics System, Mortality.</t>
  </si>
  <si>
    <r>
      <t>q</t>
    </r>
    <r>
      <rPr>
        <i/>
        <vertAlign val="subscript"/>
        <sz val="10"/>
        <rFont val="Courier New"/>
        <family val="3"/>
      </rPr>
      <t>x</t>
    </r>
  </si>
  <si>
    <r>
      <t>l</t>
    </r>
    <r>
      <rPr>
        <i/>
        <vertAlign val="subscript"/>
        <sz val="10"/>
        <rFont val="Courier New"/>
        <family val="3"/>
      </rPr>
      <t>x</t>
    </r>
  </si>
  <si>
    <r>
      <t>d</t>
    </r>
    <r>
      <rPr>
        <i/>
        <vertAlign val="subscript"/>
        <sz val="10"/>
        <rFont val="Courier New"/>
        <family val="3"/>
      </rPr>
      <t>x</t>
    </r>
  </si>
  <si>
    <r>
      <t>L</t>
    </r>
    <r>
      <rPr>
        <i/>
        <vertAlign val="subscript"/>
        <sz val="10"/>
        <rFont val="Courier New"/>
        <family val="3"/>
      </rPr>
      <t>x</t>
    </r>
  </si>
  <si>
    <r>
      <t>T</t>
    </r>
    <r>
      <rPr>
        <i/>
        <vertAlign val="subscript"/>
        <sz val="10"/>
        <rFont val="Courier New"/>
        <family val="3"/>
      </rPr>
      <t>x</t>
    </r>
  </si>
  <si>
    <r>
      <t>e</t>
    </r>
    <r>
      <rPr>
        <i/>
        <vertAlign val="subscript"/>
        <sz val="10"/>
        <rFont val="Courier New"/>
        <family val="3"/>
      </rPr>
      <t>x</t>
    </r>
  </si>
  <si>
    <r>
      <t xml:space="preserve">Number dying between ages </t>
    </r>
    <r>
      <rPr>
        <i/>
        <sz val="10"/>
        <rFont val="Courier New"/>
        <family val="3"/>
      </rPr>
      <t>x</t>
    </r>
    <r>
      <rPr>
        <sz val="10"/>
        <rFont val="Courier New"/>
        <family val="3"/>
      </rPr>
      <t xml:space="preserve"> and </t>
    </r>
    <r>
      <rPr>
        <i/>
        <sz val="10"/>
        <rFont val="Courier New"/>
        <family val="3"/>
      </rPr>
      <t>x</t>
    </r>
    <r>
      <rPr>
        <sz val="10"/>
        <rFont val="Courier New"/>
        <family val="3"/>
      </rPr>
      <t xml:space="preserve"> + 1</t>
    </r>
  </si>
  <si>
    <r>
      <t xml:space="preserve">Expectation of life at age </t>
    </r>
    <r>
      <rPr>
        <i/>
        <sz val="10"/>
        <rFont val="Courier New"/>
        <family val="3"/>
      </rPr>
      <t>x</t>
    </r>
  </si>
  <si>
    <t>0–1</t>
  </si>
  <si>
    <t>1–2</t>
  </si>
  <si>
    <t>2–3</t>
  </si>
  <si>
    <t>3–4</t>
  </si>
  <si>
    <t>4–5</t>
  </si>
  <si>
    <t>5–6</t>
  </si>
  <si>
    <t>6–7</t>
  </si>
  <si>
    <t>7–8</t>
  </si>
  <si>
    <t>8–9</t>
  </si>
  <si>
    <t>9–10</t>
  </si>
  <si>
    <t>10–11</t>
  </si>
  <si>
    <t>11–12</t>
  </si>
  <si>
    <t>12–13</t>
  </si>
  <si>
    <t>13–14</t>
  </si>
  <si>
    <t>14–15</t>
  </si>
  <si>
    <t>15–16</t>
  </si>
  <si>
    <t>16–17</t>
  </si>
  <si>
    <t>17–18</t>
  </si>
  <si>
    <t>18–19</t>
  </si>
  <si>
    <t>19–20</t>
  </si>
  <si>
    <t>20–21</t>
  </si>
  <si>
    <t>21–22</t>
  </si>
  <si>
    <t>22–23</t>
  </si>
  <si>
    <t>23–24</t>
  </si>
  <si>
    <t>24–25</t>
  </si>
  <si>
    <t>25–26</t>
  </si>
  <si>
    <t>26–27</t>
  </si>
  <si>
    <t>27–28</t>
  </si>
  <si>
    <t>28–29</t>
  </si>
  <si>
    <t>29–30</t>
  </si>
  <si>
    <t>30–31</t>
  </si>
  <si>
    <t>31–32</t>
  </si>
  <si>
    <t>32–33</t>
  </si>
  <si>
    <t>33–34</t>
  </si>
  <si>
    <t>34–35</t>
  </si>
  <si>
    <t>35–36</t>
  </si>
  <si>
    <t>36–37</t>
  </si>
  <si>
    <t>37–38</t>
  </si>
  <si>
    <t>38–39</t>
  </si>
  <si>
    <t>39–40</t>
  </si>
  <si>
    <t>40–41</t>
  </si>
  <si>
    <t>41–42</t>
  </si>
  <si>
    <t>42–43</t>
  </si>
  <si>
    <t>43–44</t>
  </si>
  <si>
    <t>44–45</t>
  </si>
  <si>
    <t>45–46</t>
  </si>
  <si>
    <t>46–47</t>
  </si>
  <si>
    <t>47–48</t>
  </si>
  <si>
    <t>48–49</t>
  </si>
  <si>
    <t>49–50</t>
  </si>
  <si>
    <t>50–51</t>
  </si>
  <si>
    <t>51–52</t>
  </si>
  <si>
    <t>52–53</t>
  </si>
  <si>
    <t>53–54</t>
  </si>
  <si>
    <t>54–55</t>
  </si>
  <si>
    <t>55–56</t>
  </si>
  <si>
    <t>56–57</t>
  </si>
  <si>
    <t>57–58</t>
  </si>
  <si>
    <t>58–59</t>
  </si>
  <si>
    <t>59–60</t>
  </si>
  <si>
    <t>60–61</t>
  </si>
  <si>
    <t>61–62</t>
  </si>
  <si>
    <t>62–63</t>
  </si>
  <si>
    <t>63–64</t>
  </si>
  <si>
    <t>64–65</t>
  </si>
  <si>
    <t>65–66</t>
  </si>
  <si>
    <t>66–67</t>
  </si>
  <si>
    <t>67–68</t>
  </si>
  <si>
    <t>68–69</t>
  </si>
  <si>
    <t>69–70</t>
  </si>
  <si>
    <t>70–71</t>
  </si>
  <si>
    <t>71–72</t>
  </si>
  <si>
    <t>72–73</t>
  </si>
  <si>
    <t>73–74</t>
  </si>
  <si>
    <t>74–75</t>
  </si>
  <si>
    <t>75–76</t>
  </si>
  <si>
    <t>76–77</t>
  </si>
  <si>
    <t>77–78</t>
  </si>
  <si>
    <t>78–79</t>
  </si>
  <si>
    <t>79–80</t>
  </si>
  <si>
    <t>80–81</t>
  </si>
  <si>
    <t>81–82</t>
  </si>
  <si>
    <t>82–83</t>
  </si>
  <si>
    <t>83–84</t>
  </si>
  <si>
    <t>84–85</t>
  </si>
  <si>
    <t>85–86</t>
  </si>
  <si>
    <t>86–87</t>
  </si>
  <si>
    <t>87–88</t>
  </si>
  <si>
    <t>88–89</t>
  </si>
  <si>
    <t>89–90</t>
  </si>
  <si>
    <t>90–91</t>
  </si>
  <si>
    <t>91–92</t>
  </si>
  <si>
    <t>92–93</t>
  </si>
  <si>
    <t>93–94</t>
  </si>
  <si>
    <t>94–95</t>
  </si>
  <si>
    <t>95–96</t>
  </si>
  <si>
    <t>96–97</t>
  </si>
  <si>
    <t>97–98</t>
  </si>
  <si>
    <t>98–99</t>
  </si>
  <si>
    <t>99–100</t>
  </si>
  <si>
    <t>Table 17. Life table for non-Hispanic black males: United States, 2017</t>
  </si>
  <si>
    <t>NOTES: This life table is based on death rates that have been adjusted for race and ethnicity misclassification on death certificates. Updated classification ratios were applied; see Technical Notes.</t>
  </si>
  <si>
    <t>Notes</t>
  </si>
  <si>
    <t>Single-Year Ages</t>
  </si>
  <si>
    <t>Single-Year Ages Code</t>
  </si>
  <si>
    <t>Deaths</t>
  </si>
  <si>
    <t>Population</t>
  </si>
  <si>
    <t>Crude Rate</t>
  </si>
  <si>
    <t>&lt; 1 year</t>
  </si>
  <si>
    <t>Unreliable</t>
  </si>
  <si>
    <t>1 year</t>
  </si>
  <si>
    <t>2 years</t>
  </si>
  <si>
    <t>3 years</t>
  </si>
  <si>
    <t>4 years</t>
  </si>
  <si>
    <t>5 years</t>
  </si>
  <si>
    <t>6 years</t>
  </si>
  <si>
    <t>7 years</t>
  </si>
  <si>
    <t>8 years</t>
  </si>
  <si>
    <t>9 years</t>
  </si>
  <si>
    <t>10 years</t>
  </si>
  <si>
    <t>11 years</t>
  </si>
  <si>
    <t>12 years</t>
  </si>
  <si>
    <t>13 years</t>
  </si>
  <si>
    <t>14 years</t>
  </si>
  <si>
    <t>15 years</t>
  </si>
  <si>
    <t>16 years</t>
  </si>
  <si>
    <t>17 years</t>
  </si>
  <si>
    <t>18 years</t>
  </si>
  <si>
    <t>19 years</t>
  </si>
  <si>
    <t>20 years</t>
  </si>
  <si>
    <t>21 years</t>
  </si>
  <si>
    <t>22 years</t>
  </si>
  <si>
    <t>23 years</t>
  </si>
  <si>
    <t>24 years</t>
  </si>
  <si>
    <t>25 years</t>
  </si>
  <si>
    <t>26 years</t>
  </si>
  <si>
    <t>27 years</t>
  </si>
  <si>
    <t>28 years</t>
  </si>
  <si>
    <t>29 years</t>
  </si>
  <si>
    <t>30 years</t>
  </si>
  <si>
    <t>31 years</t>
  </si>
  <si>
    <t>32 years</t>
  </si>
  <si>
    <t>33 years</t>
  </si>
  <si>
    <t>34 years</t>
  </si>
  <si>
    <t>35 years</t>
  </si>
  <si>
    <t>36 years</t>
  </si>
  <si>
    <t>37 years</t>
  </si>
  <si>
    <t>38 years</t>
  </si>
  <si>
    <t>39 years</t>
  </si>
  <si>
    <t>40 years</t>
  </si>
  <si>
    <t>41 years</t>
  </si>
  <si>
    <t>42 years</t>
  </si>
  <si>
    <t>43 years</t>
  </si>
  <si>
    <t>44 years</t>
  </si>
  <si>
    <t>45 years</t>
  </si>
  <si>
    <t>46 years</t>
  </si>
  <si>
    <t>47 years</t>
  </si>
  <si>
    <t>48 years</t>
  </si>
  <si>
    <t>49 years</t>
  </si>
  <si>
    <t>50 years</t>
  </si>
  <si>
    <t>51 years</t>
  </si>
  <si>
    <t>52 years</t>
  </si>
  <si>
    <t>53 years</t>
  </si>
  <si>
    <t>54 years</t>
  </si>
  <si>
    <t>55 years</t>
  </si>
  <si>
    <t>56 years</t>
  </si>
  <si>
    <t>57 years</t>
  </si>
  <si>
    <t>58 years</t>
  </si>
  <si>
    <t>59 years</t>
  </si>
  <si>
    <t>60 years</t>
  </si>
  <si>
    <t>61 years</t>
  </si>
  <si>
    <t>62 years</t>
  </si>
  <si>
    <t>63 years</t>
  </si>
  <si>
    <t>64 years</t>
  </si>
  <si>
    <t>65 years</t>
  </si>
  <si>
    <t>66 years</t>
  </si>
  <si>
    <t>67 years</t>
  </si>
  <si>
    <t>68 years</t>
  </si>
  <si>
    <t>69 years</t>
  </si>
  <si>
    <t>70 years</t>
  </si>
  <si>
    <t>71 years</t>
  </si>
  <si>
    <t>72 years</t>
  </si>
  <si>
    <t>73 years</t>
  </si>
  <si>
    <t>74 years</t>
  </si>
  <si>
    <t>75 years</t>
  </si>
  <si>
    <t>76 years</t>
  </si>
  <si>
    <t>77 years</t>
  </si>
  <si>
    <t>78 years</t>
  </si>
  <si>
    <t>79 years</t>
  </si>
  <si>
    <t>80 years</t>
  </si>
  <si>
    <t>81 years</t>
  </si>
  <si>
    <t>82 years</t>
  </si>
  <si>
    <t>83 years</t>
  </si>
  <si>
    <t>84 years</t>
  </si>
  <si>
    <t>85 years</t>
  </si>
  <si>
    <t>Not Applicable</t>
  </si>
  <si>
    <t>86 years</t>
  </si>
  <si>
    <t>87 years</t>
  </si>
  <si>
    <t>88 years</t>
  </si>
  <si>
    <t>89 years</t>
  </si>
  <si>
    <t>90 years</t>
  </si>
  <si>
    <t>91 years</t>
  </si>
  <si>
    <t>92 years</t>
  </si>
  <si>
    <t>93 years</t>
  </si>
  <si>
    <t>94 years</t>
  </si>
  <si>
    <t>95 years</t>
  </si>
  <si>
    <t>96 years</t>
  </si>
  <si>
    <t>97 years</t>
  </si>
  <si>
    <t>98 years</t>
  </si>
  <si>
    <t>99 years</t>
  </si>
  <si>
    <t>100+ years</t>
  </si>
  <si>
    <t>Not Stated</t>
  </si>
  <si>
    <t>NS</t>
  </si>
  <si>
    <t>Total</t>
  </si>
  <si>
    <t>---</t>
  </si>
  <si>
    <t>Dataset: Multiple Cause of Death, 1999-2018</t>
  </si>
  <si>
    <t>Query Parameters:</t>
  </si>
  <si>
    <t>Title: 2017 Opioid Mortality Non Hispanic Black Male</t>
  </si>
  <si>
    <t>Gender: Male</t>
  </si>
  <si>
    <t>Hispanic Origin: Not Hispanic or Latino</t>
  </si>
  <si>
    <t>MCD - ICD-10 Codes: T40.0 (Opium); T40.1 (Heroin); T40.2 (Other opioids); T40.3 (Methadone); T40.4 (Other synthetic narcotics);</t>
  </si>
  <si>
    <t>T40.6 (Other and unspecified narcotics)</t>
  </si>
  <si>
    <t>Race: Black or African American</t>
  </si>
  <si>
    <t>UCD - Drug/Alcohol Induced Causes: Drug poisonings (overdose) Unintentional (X40-X44); Drug poisonings (overdose) Suicide</t>
  </si>
  <si>
    <t>(X60-X64); Drug poisonings (overdose) Homicide (X85); Drug poisonings (overdose) Undetermined (Y10-Y14)</t>
  </si>
  <si>
    <t>Year/Month: 2017</t>
  </si>
  <si>
    <t>Group By: Single-Year Ages</t>
  </si>
  <si>
    <t>Show Totals: True</t>
  </si>
  <si>
    <t>Show Zero Values: True</t>
  </si>
  <si>
    <t>Show Suppressed: False</t>
  </si>
  <si>
    <t>Calculate Rates Per: 100,000</t>
  </si>
  <si>
    <t>Rate Options: Default intercensal populations for years 2001-2009 (except Infant Age Groups)</t>
  </si>
  <si>
    <t>Help: See http://wonder.cdc.gov/wonder/help/mcd.html for more information.</t>
  </si>
  <si>
    <t>Query Date: Apr 15, 2020 6:15:47 PM</t>
  </si>
  <si>
    <t>Suggested Citation: Centers for Disease Control and Prevention, National Center for Health Statistics. Multiple Cause of Death</t>
  </si>
  <si>
    <t>1999-2018 on CDC WONDER Online Database, released in 2020. Data are from the Multiple Cause of Death Files, 1999-2018, as</t>
  </si>
  <si>
    <t>compiled from data provided by the 57 vital statistics jurisdictions through the Vital Statistics Cooperative Program. Accessed</t>
  </si>
  <si>
    <t>at http://wonder.cdc.gov/mcd-icd10.html on Apr 15, 2020 6:15:47 PM</t>
  </si>
  <si>
    <t>Caveats:</t>
  </si>
  <si>
    <t>1. Population and rates are labeled 'Not Applicable' when they include a subset of ages 85-100+ because populations are not</t>
  </si>
  <si>
    <t>available for those ages. More information: http://wonder.cdc.gov/wonder/help/mcd.html#Ages 85-100.</t>
  </si>
  <si>
    <t>2. Death rates are flagged as Unreliable when the rate is calculated with a numerator of 20 or less. More information:</t>
  </si>
  <si>
    <t>http://wonder.cdc.gov/wonder/help/mcd.html#Unreliable.</t>
  </si>
  <si>
    <t>3. Deaths of persons with Age "Not Stated" are included in "All" counts and rates, but are not distributed among age groups,</t>
  </si>
  <si>
    <t>so are not included in age-specific counts, age-specific rates or in any age-adjusted rates. More information:</t>
  </si>
  <si>
    <t>http://wonder.cdc.gov/wonder/help/mcd.html#Not Stated.</t>
  </si>
  <si>
    <t>4. Deaths of persons with Hispanic origin "Not Stated" are included in "All" counts and rates, but are not distributed among</t>
  </si>
  <si>
    <t>Hispanic Origin groups, so are not included in the Hispanic Origin specific counts and rates. More information:</t>
  </si>
  <si>
    <t>5. Information included on the death certificate about the race and Hispanic ethnicity of the decedent is reported by the</t>
  </si>
  <si>
    <t>funeral director as provided by an informant, often the surviving next of kin, or, in the absence of an informant, on the basis</t>
  </si>
  <si>
    <t>of observation. Race and ethnicity information from the census is by self-report. To the extent that race and Hispanic origin</t>
  </si>
  <si>
    <t>are inconsistent between these two data sources, death rates will be biased. More information:</t>
  </si>
  <si>
    <t>http://wonder.cdc.gov/wonder/help/mcd.html#Racial Differences.</t>
  </si>
  <si>
    <t>6. The population figures for year 2018 are bridged-race estimates of the July 1 resident population, from the Vintage 2018</t>
  </si>
  <si>
    <t>postcensal series released by NCHS on June 25, 2019. The population figures for year 2017 are bridged-race estimates of the July</t>
  </si>
  <si>
    <t>1 resident population, from the Vintage 2017 postcensal series released by NCHS on June 27, 2018. The population figures for</t>
  </si>
  <si>
    <t>year 2016 are bridged-race estimates of the July 1 resident population, from the Vintage 2016 postcensal series released by NCHS</t>
  </si>
  <si>
    <t>on June 26, 2017. The population figures for year 2015 are bridged-race estimates of the July 1 resident population, from the</t>
  </si>
  <si>
    <t>Vintage 2015 postcensal series released by NCHS on June 28, 2016. The population figures for year 2014 are bridged-race</t>
  </si>
  <si>
    <t>estimates of the July 1 resident population, from the Vintage 2014 postcensal series released by NCHS on June 30, 2015. The</t>
  </si>
  <si>
    <t>population figures for year 2013 are bridged-race estimates of the July 1 resident population, from the Vintage 2013 postcensal</t>
  </si>
  <si>
    <t>series released by NCHS on June 26, 2014. The population figures for year 2012 are bridged-race estimates of the July 1 resident</t>
  </si>
  <si>
    <t>population, from the Vintage 2012 postcensal series released by NCHS on June 13, 2013. Population figures for 2011 are</t>
  </si>
  <si>
    <t>bridged-race estimates of the July 1 resident population, from the county-level postcensal Vintage 2011 series released by NCHS</t>
  </si>
  <si>
    <t>on July 18, 2012. Population figures for 2010 are April 1 Census counts. The population figures for years 2001 - 2009, are</t>
  </si>
  <si>
    <t>bridged-race estimates of the July 1 resident population, from the revised intercensal county-level 2000 - 2009 series released</t>
  </si>
  <si>
    <t>by NCHS on October 26, 2012. Population figures for 2000 are April 1 Census counts. Population figures for 1999 are from the</t>
  </si>
  <si>
    <t>1990-1999 intercensal series of July 1 estimates. Population figures for Infant Age Groups are the number of live births.</t>
  </si>
  <si>
    <t>&lt;br/&gt;&lt;b&gt;Note:&lt;/b&gt; Rates and population figures for years 2001 - 2009 differ slightly from previously published reports, due to</t>
  </si>
  <si>
    <t>use of the population estimates which were available at the time of release.</t>
  </si>
  <si>
    <t>7. The population figures used in the calculation of death rates for the age group 'under 1 year' are the estimates of the</t>
  </si>
  <si>
    <t>resident population that is under one year of age. More information: http://wonder.cdc.gov/wonder/help/mcd.html#Age Group.</t>
  </si>
  <si>
    <t>8. Changes to cause of death classification affect reporting trends. More information:</t>
  </si>
  <si>
    <t>http://wonder.cdc.gov/wonder/help/mcd.html#ICD-10 Changes.</t>
  </si>
  <si>
    <t>Crude Rate w/ 85+ group</t>
  </si>
  <si>
    <t>Population 85+</t>
  </si>
  <si>
    <t>Group Deaths</t>
  </si>
  <si>
    <t>Group Rate</t>
  </si>
  <si>
    <r>
      <t xml:space="preserve">Probability of dying between ages </t>
    </r>
    <r>
      <rPr>
        <i/>
        <sz val="10"/>
        <rFont val="Courier New"/>
        <family val="1"/>
      </rPr>
      <t>x</t>
    </r>
    <r>
      <rPr>
        <sz val="10"/>
        <rFont val="Courier New"/>
        <family val="1"/>
      </rPr>
      <t xml:space="preserve"> and </t>
    </r>
    <r>
      <rPr>
        <i/>
        <sz val="10"/>
        <rFont val="Courier New"/>
        <family val="1"/>
      </rPr>
      <t>x</t>
    </r>
    <r>
      <rPr>
        <sz val="10"/>
        <rFont val="Courier New"/>
        <family val="1"/>
      </rPr>
      <t xml:space="preserve"> + 1</t>
    </r>
  </si>
  <si>
    <t>Dependent prob. of dying due to opioids between x and x + 1</t>
  </si>
  <si>
    <t>Dependent prob. of dying not due to opioids between x and x + 1</t>
  </si>
  <si>
    <t>Independent prob. of dying not due to opioids between x and x + 1</t>
  </si>
  <si>
    <r>
      <t xml:space="preserve">Modified number surviving to age </t>
    </r>
    <r>
      <rPr>
        <i/>
        <sz val="10"/>
        <color theme="1"/>
        <rFont val="Courier New"/>
        <family val="1"/>
      </rPr>
      <t>x</t>
    </r>
  </si>
  <si>
    <r>
      <t xml:space="preserve">Modified number deaths between ages </t>
    </r>
    <r>
      <rPr>
        <i/>
        <sz val="10"/>
        <color theme="1"/>
        <rFont val="Courier New"/>
        <family val="1"/>
      </rPr>
      <t>x</t>
    </r>
    <r>
      <rPr>
        <sz val="10"/>
        <color theme="1"/>
        <rFont val="Courier New"/>
        <family val="1"/>
      </rPr>
      <t xml:space="preserve"> and </t>
    </r>
    <r>
      <rPr>
        <i/>
        <sz val="10"/>
        <color theme="1"/>
        <rFont val="Courier New"/>
        <family val="1"/>
      </rPr>
      <t>x</t>
    </r>
    <r>
      <rPr>
        <sz val="10"/>
        <color theme="1"/>
        <rFont val="Courier New"/>
        <family val="1"/>
      </rPr>
      <t xml:space="preserve"> + 1</t>
    </r>
  </si>
  <si>
    <r>
      <t xml:space="preserve">Number surviving to age </t>
    </r>
    <r>
      <rPr>
        <i/>
        <sz val="10"/>
        <rFont val="Courier New"/>
        <family val="1"/>
      </rPr>
      <t>x</t>
    </r>
  </si>
  <si>
    <r>
      <t xml:space="preserve">Number dying between ages </t>
    </r>
    <r>
      <rPr>
        <i/>
        <sz val="10"/>
        <rFont val="Courier New"/>
        <family val="1"/>
      </rPr>
      <t>x</t>
    </r>
    <r>
      <rPr>
        <sz val="10"/>
        <rFont val="Courier New"/>
        <family val="1"/>
      </rPr>
      <t xml:space="preserve"> and </t>
    </r>
    <r>
      <rPr>
        <i/>
        <sz val="10"/>
        <rFont val="Courier New"/>
        <family val="1"/>
      </rPr>
      <t>x</t>
    </r>
    <r>
      <rPr>
        <sz val="10"/>
        <rFont val="Courier New"/>
        <family val="1"/>
      </rPr>
      <t xml:space="preserve"> + 1</t>
    </r>
  </si>
  <si>
    <r>
      <t xml:space="preserve">Person-years lived between ages </t>
    </r>
    <r>
      <rPr>
        <i/>
        <sz val="10"/>
        <rFont val="Courier New"/>
        <family val="1"/>
      </rPr>
      <t>x</t>
    </r>
    <r>
      <rPr>
        <sz val="10"/>
        <rFont val="Courier New"/>
        <family val="1"/>
      </rPr>
      <t xml:space="preserve"> and </t>
    </r>
    <r>
      <rPr>
        <i/>
        <sz val="10"/>
        <rFont val="Courier New"/>
        <family val="1"/>
      </rPr>
      <t>x</t>
    </r>
    <r>
      <rPr>
        <sz val="10"/>
        <rFont val="Courier New"/>
        <family val="1"/>
      </rPr>
      <t xml:space="preserve"> + 1</t>
    </r>
  </si>
  <si>
    <t>Separation factor for Age x = 0</t>
  </si>
  <si>
    <r>
      <t xml:space="preserve">Modified person-years lived between ages </t>
    </r>
    <r>
      <rPr>
        <i/>
        <sz val="10"/>
        <color theme="1"/>
        <rFont val="Courier New"/>
        <family val="1"/>
      </rPr>
      <t>x</t>
    </r>
    <r>
      <rPr>
        <sz val="10"/>
        <color theme="1"/>
        <rFont val="Courier New"/>
        <family val="1"/>
      </rPr>
      <t xml:space="preserve"> and </t>
    </r>
    <r>
      <rPr>
        <i/>
        <sz val="10"/>
        <color theme="1"/>
        <rFont val="Courier New"/>
        <family val="1"/>
      </rPr>
      <t>x</t>
    </r>
    <r>
      <rPr>
        <sz val="10"/>
        <color theme="1"/>
        <rFont val="Courier New"/>
        <family val="1"/>
      </rPr>
      <t xml:space="preserve"> + 1</t>
    </r>
  </si>
  <si>
    <r>
      <t xml:space="preserve">Total number of person-years lived above age </t>
    </r>
    <r>
      <rPr>
        <i/>
        <sz val="10"/>
        <rFont val="Courier New"/>
        <family val="1"/>
      </rPr>
      <t>x</t>
    </r>
  </si>
  <si>
    <r>
      <t xml:space="preserve">Modified total number of person-years lived above age </t>
    </r>
    <r>
      <rPr>
        <i/>
        <sz val="10"/>
        <color theme="1"/>
        <rFont val="Courier New"/>
        <family val="1"/>
      </rPr>
      <t>x</t>
    </r>
  </si>
  <si>
    <r>
      <t xml:space="preserve">Expectation of life at age </t>
    </r>
    <r>
      <rPr>
        <i/>
        <sz val="10"/>
        <rFont val="Courier New"/>
        <family val="1"/>
      </rPr>
      <t>x</t>
    </r>
  </si>
  <si>
    <r>
      <t xml:space="preserve">Modified expectation of life at age </t>
    </r>
    <r>
      <rPr>
        <i/>
        <sz val="10"/>
        <color theme="1"/>
        <rFont val="Courier New"/>
        <family val="1"/>
      </rPr>
      <t>x</t>
    </r>
  </si>
  <si>
    <t>Change in expectation of life after removing opioid mortality (yrs)</t>
  </si>
  <si>
    <r>
      <t>q</t>
    </r>
    <r>
      <rPr>
        <i/>
        <vertAlign val="subscript"/>
        <sz val="10"/>
        <rFont val="Courier New"/>
        <family val="1"/>
      </rPr>
      <t>x =</t>
    </r>
    <r>
      <rPr>
        <i/>
        <sz val="10"/>
        <rFont val="Courier New"/>
        <family val="1"/>
      </rPr>
      <t xml:space="preserve"> q</t>
    </r>
    <r>
      <rPr>
        <i/>
        <vertAlign val="subscript"/>
        <sz val="10"/>
        <rFont val="Courier New"/>
        <family val="1"/>
      </rPr>
      <t>x</t>
    </r>
    <r>
      <rPr>
        <i/>
        <vertAlign val="superscript"/>
        <sz val="10"/>
        <rFont val="Courier New"/>
        <family val="1"/>
      </rPr>
      <t>(</t>
    </r>
    <r>
      <rPr>
        <vertAlign val="superscript"/>
        <sz val="10"/>
        <rFont val="Courier New"/>
        <family val="1"/>
      </rPr>
      <t>τ</t>
    </r>
    <r>
      <rPr>
        <i/>
        <vertAlign val="superscript"/>
        <sz val="10"/>
        <rFont val="Courier New"/>
        <family val="1"/>
      </rPr>
      <t>)</t>
    </r>
  </si>
  <si>
    <r>
      <t>q</t>
    </r>
    <r>
      <rPr>
        <i/>
        <vertAlign val="subscript"/>
        <sz val="10"/>
        <color theme="1"/>
        <rFont val="Courier New"/>
        <family val="1"/>
      </rPr>
      <t>x</t>
    </r>
    <r>
      <rPr>
        <i/>
        <vertAlign val="superscript"/>
        <sz val="10"/>
        <color theme="1"/>
        <rFont val="Courier New"/>
        <family val="1"/>
      </rPr>
      <t>(1)</t>
    </r>
  </si>
  <si>
    <r>
      <t>q</t>
    </r>
    <r>
      <rPr>
        <i/>
        <vertAlign val="subscript"/>
        <sz val="10"/>
        <color theme="1"/>
        <rFont val="Courier New"/>
        <family val="1"/>
      </rPr>
      <t>x</t>
    </r>
    <r>
      <rPr>
        <i/>
        <vertAlign val="superscript"/>
        <sz val="10"/>
        <color theme="1"/>
        <rFont val="Courier New"/>
        <family val="1"/>
      </rPr>
      <t>(2)</t>
    </r>
  </si>
  <si>
    <r>
      <t>q</t>
    </r>
    <r>
      <rPr>
        <i/>
        <vertAlign val="subscript"/>
        <sz val="10"/>
        <color theme="1"/>
        <rFont val="Courier New"/>
        <family val="1"/>
      </rPr>
      <t>x</t>
    </r>
    <r>
      <rPr>
        <i/>
        <vertAlign val="superscript"/>
        <sz val="10"/>
        <color theme="1"/>
        <rFont val="Courier New"/>
        <family val="1"/>
      </rPr>
      <t>'(2)</t>
    </r>
  </si>
  <si>
    <r>
      <t>l</t>
    </r>
    <r>
      <rPr>
        <i/>
        <vertAlign val="subscript"/>
        <sz val="10"/>
        <color theme="1"/>
        <rFont val="Courier New"/>
        <family val="1"/>
      </rPr>
      <t>x</t>
    </r>
    <r>
      <rPr>
        <i/>
        <sz val="10"/>
        <color theme="1"/>
        <rFont val="Courier New"/>
        <family val="1"/>
      </rPr>
      <t>'</t>
    </r>
  </si>
  <si>
    <r>
      <t>d</t>
    </r>
    <r>
      <rPr>
        <i/>
        <vertAlign val="subscript"/>
        <sz val="10"/>
        <color theme="1"/>
        <rFont val="Courier New"/>
        <family val="1"/>
      </rPr>
      <t>x</t>
    </r>
    <r>
      <rPr>
        <i/>
        <sz val="10"/>
        <color theme="1"/>
        <rFont val="Courier New"/>
        <family val="1"/>
      </rPr>
      <t>'</t>
    </r>
  </si>
  <si>
    <r>
      <t>l</t>
    </r>
    <r>
      <rPr>
        <i/>
        <vertAlign val="subscript"/>
        <sz val="10"/>
        <rFont val="Courier New"/>
        <family val="1"/>
      </rPr>
      <t>x</t>
    </r>
  </si>
  <si>
    <r>
      <t>d</t>
    </r>
    <r>
      <rPr>
        <i/>
        <vertAlign val="subscript"/>
        <sz val="10"/>
        <rFont val="Courier New"/>
        <family val="1"/>
      </rPr>
      <t>x</t>
    </r>
  </si>
  <si>
    <r>
      <t>L</t>
    </r>
    <r>
      <rPr>
        <i/>
        <vertAlign val="subscript"/>
        <sz val="10"/>
        <rFont val="Courier New"/>
        <family val="1"/>
      </rPr>
      <t>x</t>
    </r>
  </si>
  <si>
    <t>f</t>
  </si>
  <si>
    <r>
      <t>L</t>
    </r>
    <r>
      <rPr>
        <i/>
        <vertAlign val="subscript"/>
        <sz val="10"/>
        <color theme="1"/>
        <rFont val="Courier New"/>
        <family val="1"/>
      </rPr>
      <t>x</t>
    </r>
    <r>
      <rPr>
        <i/>
        <sz val="10"/>
        <color theme="1"/>
        <rFont val="Courier New"/>
        <family val="1"/>
      </rPr>
      <t>'</t>
    </r>
  </si>
  <si>
    <r>
      <t>T</t>
    </r>
    <r>
      <rPr>
        <i/>
        <vertAlign val="subscript"/>
        <sz val="10"/>
        <rFont val="Courier New"/>
        <family val="1"/>
      </rPr>
      <t>x</t>
    </r>
  </si>
  <si>
    <r>
      <t>T</t>
    </r>
    <r>
      <rPr>
        <i/>
        <vertAlign val="subscript"/>
        <sz val="10"/>
        <color theme="1"/>
        <rFont val="Courier New"/>
        <family val="1"/>
      </rPr>
      <t>x</t>
    </r>
    <r>
      <rPr>
        <i/>
        <sz val="10"/>
        <color theme="1"/>
        <rFont val="Courier New"/>
        <family val="1"/>
      </rPr>
      <t>'</t>
    </r>
  </si>
  <si>
    <r>
      <t>e</t>
    </r>
    <r>
      <rPr>
        <i/>
        <vertAlign val="subscript"/>
        <sz val="10"/>
        <rFont val="Courier New"/>
        <family val="1"/>
      </rPr>
      <t>x</t>
    </r>
  </si>
  <si>
    <r>
      <t>e</t>
    </r>
    <r>
      <rPr>
        <i/>
        <vertAlign val="subscript"/>
        <sz val="10"/>
        <color theme="1"/>
        <rFont val="Courier New"/>
        <family val="1"/>
      </rPr>
      <t>x</t>
    </r>
    <r>
      <rPr>
        <i/>
        <sz val="10"/>
        <color theme="1"/>
        <rFont val="Courier New"/>
        <family val="1"/>
      </rPr>
      <t>'</t>
    </r>
  </si>
  <si>
    <r>
      <t>e</t>
    </r>
    <r>
      <rPr>
        <i/>
        <vertAlign val="subscript"/>
        <sz val="10"/>
        <color theme="1"/>
        <rFont val="Courier New"/>
        <family val="1"/>
      </rPr>
      <t>x</t>
    </r>
    <r>
      <rPr>
        <i/>
        <sz val="10"/>
        <color theme="1"/>
        <rFont val="Courier New"/>
        <family val="1"/>
      </rPr>
      <t>' - e</t>
    </r>
    <r>
      <rPr>
        <i/>
        <vertAlign val="subscript"/>
        <sz val="10"/>
        <color theme="1"/>
        <rFont val="Courier New"/>
        <family val="1"/>
      </rPr>
      <t>x</t>
    </r>
  </si>
  <si>
    <t>85+</t>
  </si>
  <si>
    <t>Max Change</t>
  </si>
  <si>
    <t>Age of Max Change</t>
  </si>
  <si>
    <t>1 - 2</t>
  </si>
  <si>
    <t>Table 2. Life table for non-hispanic black male: United States,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</si>
</sst>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(* #,##0.00_);_(* \(#,##0.00\);_(* &quot;-&quot;??_);_(@_)"/>
    <numFmt numFmtId="164" formatCode="0.000000"/>
    <numFmt numFmtId="165" formatCode="0.0"/>
    <numFmt numFmtId="166" formatCode="#,##0.0"/>
    <numFmt numFmtId="167" formatCode="#,##0.000000"/>
    <numFmt numFmtId="168" formatCode="#,##0.000"/>
    <numFmt numFmtId="169" formatCode="0.00000000"/>
    <numFmt numFmtId="170" formatCode="_(* #,##0_);_(* \(#,##0\);_(* &quot;-&quot;??_);_(@_)"/>
    <numFmt numFmtId="171" formatCode="0.0000"/>
    <numFmt numFmtId="172" formatCode="_(* #,##0.0000_);_(* \(#,##0.0000\);_(* &quot;-&quot;??_);_(@_)"/>
  </numFmts>
  <fonts count="20" x14ac:knownFonts="1">
    <font>
      <sz val="11"/>
      <color theme="1"/>
      <name val="Calibri"/>
      <family val="2"/>
      <scheme val="minor"/>
    </font>
    <font>
      <sz val="12"/>
      <name val="Arial"/>
      <family val="2"/>
    </font>
    <font>
      <sz val="10"/>
      <color theme="1"/>
      <name val="Courier New"/>
      <family val="3"/>
    </font>
    <font>
      <sz val="10"/>
      <name val="Courier New"/>
      <family val="3"/>
    </font>
    <font>
      <i/>
      <sz val="10"/>
      <name val="Courier New"/>
      <family val="3"/>
    </font>
    <font>
      <sz val="10"/>
      <color rgb="FF000000"/>
      <name val="Courier New"/>
      <family val="3"/>
    </font>
    <font>
      <i/>
      <vertAlign val="subscript"/>
      <sz val="10"/>
      <name val="Courier New"/>
      <family val="3"/>
    </font>
    <font>
      <sz val="11"/>
      <color theme="1"/>
      <name val="Calibri"/>
      <family val="2"/>
      <scheme val="minor"/>
    </font>
    <font>
      <sz val="10"/>
      <color rgb="FF000000"/>
      <name val="Courier New"/>
      <family val="1"/>
    </font>
    <font>
      <sz val="10"/>
      <color theme="1"/>
      <name val="Courier New"/>
      <family val="1"/>
    </font>
    <font>
      <sz val="12"/>
      <color theme="1"/>
      <name val="Courier New"/>
      <family val="1"/>
    </font>
    <font>
      <sz val="10"/>
      <name val="Courier New"/>
      <family val="1"/>
    </font>
    <font>
      <i/>
      <sz val="10"/>
      <name val="Courier New"/>
      <family val="1"/>
    </font>
    <font>
      <i/>
      <sz val="10"/>
      <color theme="1"/>
      <name val="Courier New"/>
      <family val="1"/>
    </font>
    <font>
      <i/>
      <vertAlign val="subscript"/>
      <sz val="10"/>
      <name val="Courier New"/>
      <family val="1"/>
    </font>
    <font>
      <i/>
      <vertAlign val="superscript"/>
      <sz val="10"/>
      <name val="Courier New"/>
      <family val="1"/>
    </font>
    <font>
      <vertAlign val="superscript"/>
      <sz val="10"/>
      <name val="Courier New"/>
      <family val="1"/>
    </font>
    <font>
      <i/>
      <vertAlign val="subscript"/>
      <sz val="10"/>
      <color theme="1"/>
      <name val="Courier New"/>
      <family val="1"/>
    </font>
    <font>
      <i/>
      <vertAlign val="superscript"/>
      <sz val="10"/>
      <color theme="1"/>
      <name val="Courier New"/>
      <family val="1"/>
    </font>
    <font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3" fontId="1" fillId="0" borderId="0"/>
    <xf numFmtId="43" fontId="7" fillId="0" borderId="0" applyFont="0" applyFill="0" applyBorder="0" applyAlignment="0" applyProtection="0"/>
  </cellStyleXfs>
  <cellXfs count="62">
    <xf numFmtId="0" fontId="0" fillId="0" borderId="0" xfId="0"/>
    <xf numFmtId="0" fontId="2" fillId="0" borderId="0" xfId="0" applyFont="1"/>
    <xf numFmtId="0" fontId="2" fillId="0" borderId="3" xfId="0" applyFont="1" applyBorder="1"/>
    <xf numFmtId="16" fontId="2" fillId="0" borderId="3" xfId="0" quotePrefix="1" applyNumberFormat="1" applyFont="1" applyBorder="1"/>
    <xf numFmtId="16" fontId="2" fillId="0" borderId="4" xfId="0" applyNumberFormat="1" applyFont="1" applyBorder="1"/>
    <xf numFmtId="164" fontId="3" fillId="0" borderId="1" xfId="1" applyNumberFormat="1" applyFont="1" applyBorder="1" applyAlignment="1">
      <alignment horizontal="center" wrapText="1"/>
    </xf>
    <xf numFmtId="3" fontId="3" fillId="0" borderId="2" xfId="1" applyNumberFormat="1" applyFont="1" applyBorder="1" applyAlignment="1">
      <alignment horizontal="center" wrapText="1"/>
    </xf>
    <xf numFmtId="3" fontId="3" fillId="0" borderId="2" xfId="1" applyFont="1" applyBorder="1" applyAlignment="1">
      <alignment horizontal="center" wrapText="1"/>
    </xf>
    <xf numFmtId="164" fontId="0" fillId="0" borderId="0" xfId="0" applyNumberFormat="1"/>
    <xf numFmtId="3" fontId="0" fillId="0" borderId="0" xfId="0" applyNumberFormat="1"/>
    <xf numFmtId="165" fontId="0" fillId="0" borderId="0" xfId="0" applyNumberFormat="1"/>
    <xf numFmtId="164" fontId="4" fillId="0" borderId="5" xfId="1" applyNumberFormat="1" applyFont="1" applyBorder="1" applyAlignment="1">
      <alignment horizontal="center"/>
    </xf>
    <xf numFmtId="3" fontId="4" fillId="0" borderId="6" xfId="1" applyNumberFormat="1" applyFont="1" applyBorder="1" applyAlignment="1">
      <alignment horizontal="center"/>
    </xf>
    <xf numFmtId="3" fontId="4" fillId="0" borderId="7" xfId="1" applyNumberFormat="1" applyFont="1" applyBorder="1" applyAlignment="1">
      <alignment horizontal="center"/>
    </xf>
    <xf numFmtId="3" fontId="2" fillId="0" borderId="0" xfId="0" applyNumberFormat="1" applyFont="1"/>
    <xf numFmtId="167" fontId="2" fillId="0" borderId="0" xfId="0" applyNumberFormat="1" applyFont="1"/>
    <xf numFmtId="166" fontId="2" fillId="0" borderId="11" xfId="0" applyNumberFormat="1" applyFont="1" applyBorder="1"/>
    <xf numFmtId="166" fontId="2" fillId="0" borderId="12" xfId="0" applyNumberFormat="1" applyFont="1" applyBorder="1"/>
    <xf numFmtId="166" fontId="2" fillId="0" borderId="13" xfId="0" applyNumberFormat="1" applyFont="1" applyBorder="1"/>
    <xf numFmtId="0" fontId="5" fillId="0" borderId="8" xfId="0" applyFont="1" applyBorder="1" applyAlignment="1"/>
    <xf numFmtId="0" fontId="2" fillId="0" borderId="8" xfId="0" applyFont="1" applyBorder="1" applyAlignment="1"/>
    <xf numFmtId="0" fontId="8" fillId="0" borderId="8" xfId="0" applyFont="1" applyBorder="1"/>
    <xf numFmtId="0" fontId="9" fillId="0" borderId="8" xfId="0" applyFont="1" applyBorder="1"/>
    <xf numFmtId="0" fontId="10" fillId="0" borderId="0" xfId="0" applyFont="1"/>
    <xf numFmtId="164" fontId="11" fillId="0" borderId="1" xfId="1" applyNumberFormat="1" applyFont="1" applyBorder="1" applyAlignment="1">
      <alignment horizontal="center" wrapText="1"/>
    </xf>
    <xf numFmtId="164" fontId="9" fillId="0" borderId="1" xfId="1" applyNumberFormat="1" applyFont="1" applyBorder="1" applyAlignment="1">
      <alignment horizontal="center" wrapText="1"/>
    </xf>
    <xf numFmtId="3" fontId="9" fillId="0" borderId="2" xfId="1" applyFont="1" applyBorder="1" applyAlignment="1">
      <alignment horizontal="center" wrapText="1"/>
    </xf>
    <xf numFmtId="3" fontId="11" fillId="0" borderId="2" xfId="1" applyFont="1" applyBorder="1" applyAlignment="1">
      <alignment horizontal="center" wrapText="1"/>
    </xf>
    <xf numFmtId="3" fontId="11" fillId="0" borderId="6" xfId="1" applyFont="1" applyBorder="1" applyAlignment="1">
      <alignment horizontal="center" wrapText="1"/>
    </xf>
    <xf numFmtId="3" fontId="9" fillId="0" borderId="6" xfId="1" applyFont="1" applyBorder="1" applyAlignment="1">
      <alignment horizontal="center" wrapText="1"/>
    </xf>
    <xf numFmtId="164" fontId="12" fillId="0" borderId="5" xfId="1" applyNumberFormat="1" applyFont="1" applyBorder="1" applyAlignment="1">
      <alignment horizontal="center"/>
    </xf>
    <xf numFmtId="164" fontId="13" fillId="0" borderId="5" xfId="1" applyNumberFormat="1" applyFont="1" applyBorder="1" applyAlignment="1">
      <alignment horizontal="center"/>
    </xf>
    <xf numFmtId="3" fontId="13" fillId="0" borderId="6" xfId="1" applyFont="1" applyBorder="1" applyAlignment="1">
      <alignment horizontal="center"/>
    </xf>
    <xf numFmtId="3" fontId="12" fillId="0" borderId="6" xfId="1" applyFont="1" applyBorder="1" applyAlignment="1">
      <alignment horizontal="center"/>
    </xf>
    <xf numFmtId="3" fontId="12" fillId="0" borderId="2" xfId="1" applyFont="1" applyBorder="1" applyAlignment="1">
      <alignment horizontal="center"/>
    </xf>
    <xf numFmtId="168" fontId="13" fillId="0" borderId="6" xfId="1" applyNumberFormat="1" applyFont="1" applyBorder="1" applyAlignment="1">
      <alignment horizontal="center"/>
    </xf>
    <xf numFmtId="0" fontId="9" fillId="0" borderId="2" xfId="0" applyFont="1" applyBorder="1"/>
    <xf numFmtId="164" fontId="9" fillId="0" borderId="0" xfId="0" applyNumberFormat="1" applyFont="1"/>
    <xf numFmtId="169" fontId="9" fillId="0" borderId="0" xfId="0" applyNumberFormat="1" applyFont="1"/>
    <xf numFmtId="170" fontId="9" fillId="0" borderId="0" xfId="2" applyNumberFormat="1" applyFont="1"/>
    <xf numFmtId="3" fontId="9" fillId="0" borderId="0" xfId="0" applyNumberFormat="1" applyFont="1"/>
    <xf numFmtId="167" fontId="9" fillId="0" borderId="0" xfId="0" applyNumberFormat="1" applyFont="1"/>
    <xf numFmtId="165" fontId="9" fillId="0" borderId="0" xfId="0" applyNumberFormat="1" applyFont="1"/>
    <xf numFmtId="43" fontId="9" fillId="0" borderId="0" xfId="0" applyNumberFormat="1" applyFont="1"/>
    <xf numFmtId="171" fontId="9" fillId="0" borderId="12" xfId="0" applyNumberFormat="1" applyFont="1" applyBorder="1"/>
    <xf numFmtId="16" fontId="9" fillId="0" borderId="14" xfId="0" quotePrefix="1" applyNumberFormat="1" applyFont="1" applyBorder="1"/>
    <xf numFmtId="16" fontId="9" fillId="0" borderId="10" xfId="0" quotePrefix="1" applyNumberFormat="1" applyFont="1" applyBorder="1"/>
    <xf numFmtId="164" fontId="9" fillId="0" borderId="4" xfId="0" applyNumberFormat="1" applyFont="1" applyBorder="1"/>
    <xf numFmtId="169" fontId="9" fillId="0" borderId="8" xfId="0" applyNumberFormat="1" applyFont="1" applyBorder="1"/>
    <xf numFmtId="164" fontId="9" fillId="0" borderId="8" xfId="0" applyNumberFormat="1" applyFont="1" applyBorder="1"/>
    <xf numFmtId="170" fontId="9" fillId="0" borderId="8" xfId="2" applyNumberFormat="1" applyFont="1" applyBorder="1"/>
    <xf numFmtId="3" fontId="9" fillId="0" borderId="8" xfId="0" applyNumberFormat="1" applyFont="1" applyBorder="1"/>
    <xf numFmtId="172" fontId="9" fillId="0" borderId="8" xfId="0" applyNumberFormat="1" applyFont="1" applyBorder="1"/>
    <xf numFmtId="171" fontId="9" fillId="0" borderId="13" xfId="0" applyNumberFormat="1" applyFont="1" applyBorder="1"/>
    <xf numFmtId="165" fontId="9" fillId="0" borderId="8" xfId="0" applyNumberFormat="1" applyFont="1" applyBorder="1"/>
    <xf numFmtId="49" fontId="0" fillId="0" borderId="0" xfId="0" applyNumberFormat="1"/>
    <xf numFmtId="0" fontId="2" fillId="0" borderId="9" xfId="0" applyFont="1" applyBorder="1" applyAlignment="1">
      <alignment wrapText="1"/>
    </xf>
    <xf numFmtId="0" fontId="2" fillId="0" borderId="0" xfId="0" applyFont="1" applyAlignment="1">
      <alignment wrapText="1"/>
    </xf>
    <xf numFmtId="3" fontId="3" fillId="0" borderId="2" xfId="1" applyNumberFormat="1" applyFont="1" applyBorder="1" applyAlignment="1">
      <alignment horizontal="center"/>
    </xf>
    <xf numFmtId="0" fontId="2" fillId="0" borderId="10" xfId="0" applyFont="1" applyBorder="1" applyAlignment="1"/>
    <xf numFmtId="3" fontId="11" fillId="0" borderId="2" xfId="1" applyFont="1" applyBorder="1" applyAlignment="1">
      <alignment horizontal="center"/>
    </xf>
    <xf numFmtId="0" fontId="9" fillId="0" borderId="10" xfId="0" applyFont="1" applyBorder="1"/>
  </cellXfs>
  <cellStyles count="3">
    <cellStyle name="Comma" xfId="2" builtinId="3"/>
    <cellStyle name="Normal" xfId="0" builtinId="0"/>
    <cellStyle name="Normal_Tb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0" i="0" baseline="0">
                <a:effectLst/>
              </a:rPr>
              <a:t>Change in Life Expectancy for Non-Hispanic Black Males (Days)</a:t>
            </a:r>
            <a:endParaRPr lang="en-US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yVal>
            <c:numRef>
              <c:f>'Modified Life Table trunc. 85+'!$Q$4:$Q$89</c:f>
              <c:numCache>
                <c:formatCode>0.0000</c:formatCode>
                <c:ptCount val="86"/>
                <c:pt idx="0">
                  <c:v>147.52121276948037</c:v>
                </c:pt>
                <c:pt idx="1">
                  <c:v>149.0367297796335</c:v>
                </c:pt>
                <c:pt idx="2">
                  <c:v>148.71144721995643</c:v>
                </c:pt>
                <c:pt idx="3">
                  <c:v>148.68744805551131</c:v>
                </c:pt>
                <c:pt idx="4">
                  <c:v>148.57407394244839</c:v>
                </c:pt>
                <c:pt idx="5">
                  <c:v>148.44995789084436</c:v>
                </c:pt>
                <c:pt idx="6">
                  <c:v>148.48287097171041</c:v>
                </c:pt>
                <c:pt idx="7">
                  <c:v>148.51538862948229</c:v>
                </c:pt>
                <c:pt idx="8">
                  <c:v>148.54369865994789</c:v>
                </c:pt>
                <c:pt idx="9">
                  <c:v>148.49472559596907</c:v>
                </c:pt>
                <c:pt idx="10">
                  <c:v>148.51300090711496</c:v>
                </c:pt>
                <c:pt idx="11">
                  <c:v>148.38910373368884</c:v>
                </c:pt>
                <c:pt idx="12">
                  <c:v>148.40644585021633</c:v>
                </c:pt>
                <c:pt idx="13">
                  <c:v>148.36507408623856</c:v>
                </c:pt>
                <c:pt idx="14">
                  <c:v>148.41796713155327</c:v>
                </c:pt>
                <c:pt idx="15">
                  <c:v>148.50487861037806</c:v>
                </c:pt>
                <c:pt idx="16">
                  <c:v>148.62534518030935</c:v>
                </c:pt>
                <c:pt idx="17">
                  <c:v>148.71706340458763</c:v>
                </c:pt>
                <c:pt idx="18">
                  <c:v>148.84602429106152</c:v>
                </c:pt>
                <c:pt idx="19">
                  <c:v>148.63905980811444</c:v>
                </c:pt>
                <c:pt idx="20">
                  <c:v>148.23167454569662</c:v>
                </c:pt>
                <c:pt idx="21">
                  <c:v>147.21054350064873</c:v>
                </c:pt>
                <c:pt idx="22">
                  <c:v>146.35749685468591</c:v>
                </c:pt>
                <c:pt idx="23">
                  <c:v>144.40952394102626</c:v>
                </c:pt>
                <c:pt idx="24">
                  <c:v>142.75598240142625</c:v>
                </c:pt>
                <c:pt idx="25">
                  <c:v>140.70621883652495</c:v>
                </c:pt>
                <c:pt idx="26">
                  <c:v>138.0135207719309</c:v>
                </c:pt>
                <c:pt idx="27">
                  <c:v>134.90350352840235</c:v>
                </c:pt>
                <c:pt idx="28">
                  <c:v>131.90377397069443</c:v>
                </c:pt>
                <c:pt idx="29">
                  <c:v>128.31180068441864</c:v>
                </c:pt>
                <c:pt idx="30">
                  <c:v>124.77768172027322</c:v>
                </c:pt>
                <c:pt idx="31">
                  <c:v>121.66872224095938</c:v>
                </c:pt>
                <c:pt idx="32">
                  <c:v>118.53880801112186</c:v>
                </c:pt>
                <c:pt idx="33">
                  <c:v>115.1273693985931</c:v>
                </c:pt>
                <c:pt idx="34">
                  <c:v>111.15267606887349</c:v>
                </c:pt>
                <c:pt idx="35">
                  <c:v>108.27297679692931</c:v>
                </c:pt>
                <c:pt idx="36">
                  <c:v>104.17320411977299</c:v>
                </c:pt>
                <c:pt idx="37">
                  <c:v>99.869043913598802</c:v>
                </c:pt>
                <c:pt idx="38">
                  <c:v>96.19223601763683</c:v>
                </c:pt>
                <c:pt idx="39">
                  <c:v>92.491103061313339</c:v>
                </c:pt>
                <c:pt idx="40">
                  <c:v>88.353839974971336</c:v>
                </c:pt>
                <c:pt idx="41">
                  <c:v>84.447689291794191</c:v>
                </c:pt>
                <c:pt idx="42">
                  <c:v>80.637052978334964</c:v>
                </c:pt>
                <c:pt idx="43">
                  <c:v>77.901578223709265</c:v>
                </c:pt>
                <c:pt idx="44">
                  <c:v>74.463086348159621</c:v>
                </c:pt>
                <c:pt idx="45">
                  <c:v>71.667768973210116</c:v>
                </c:pt>
                <c:pt idx="46">
                  <c:v>68.168623726916834</c:v>
                </c:pt>
                <c:pt idx="47">
                  <c:v>64.361812765463995</c:v>
                </c:pt>
                <c:pt idx="48">
                  <c:v>60.505280973919426</c:v>
                </c:pt>
                <c:pt idx="49">
                  <c:v>57.16784651647248</c:v>
                </c:pt>
                <c:pt idx="50">
                  <c:v>54.162022923186186</c:v>
                </c:pt>
                <c:pt idx="51">
                  <c:v>50.545503778412574</c:v>
                </c:pt>
                <c:pt idx="52">
                  <c:v>46.582987106995333</c:v>
                </c:pt>
                <c:pt idx="53">
                  <c:v>43.488627559089409</c:v>
                </c:pt>
                <c:pt idx="54">
                  <c:v>39.673303111957452</c:v>
                </c:pt>
                <c:pt idx="55">
                  <c:v>35.854074498553175</c:v>
                </c:pt>
                <c:pt idx="56">
                  <c:v>32.632036115157511</c:v>
                </c:pt>
                <c:pt idx="57">
                  <c:v>29.678144787182724</c:v>
                </c:pt>
                <c:pt idx="58">
                  <c:v>26.471841786242624</c:v>
                </c:pt>
                <c:pt idx="59">
                  <c:v>23.329061468196056</c:v>
                </c:pt>
                <c:pt idx="60">
                  <c:v>20.574219911293834</c:v>
                </c:pt>
                <c:pt idx="61">
                  <c:v>18.082404805488796</c:v>
                </c:pt>
                <c:pt idx="62">
                  <c:v>15.484739935527527</c:v>
                </c:pt>
                <c:pt idx="63">
                  <c:v>13.089805547606346</c:v>
                </c:pt>
                <c:pt idx="64">
                  <c:v>10.828585935755463</c:v>
                </c:pt>
                <c:pt idx="65">
                  <c:v>8.9115766929167677</c:v>
                </c:pt>
                <c:pt idx="66">
                  <c:v>7.2156225833597682</c:v>
                </c:pt>
                <c:pt idx="67">
                  <c:v>5.6912773868362851</c:v>
                </c:pt>
                <c:pt idx="68">
                  <c:v>4.2818377277568818</c:v>
                </c:pt>
                <c:pt idx="69">
                  <c:v>3.0935160028930051</c:v>
                </c:pt>
                <c:pt idx="70">
                  <c:v>2.1871796254595188</c:v>
                </c:pt>
                <c:pt idx="71">
                  <c:v>1.8640565860258342</c:v>
                </c:pt>
                <c:pt idx="72">
                  <c:v>1.4937976166255549</c:v>
                </c:pt>
                <c:pt idx="73">
                  <c:v>1.0258452326952869</c:v>
                </c:pt>
                <c:pt idx="74">
                  <c:v>0.86913252632785065</c:v>
                </c:pt>
                <c:pt idx="75">
                  <c:v>0.75829456248004945</c:v>
                </c:pt>
                <c:pt idx="76">
                  <c:v>0.57847636165461847</c:v>
                </c:pt>
                <c:pt idx="77">
                  <c:v>0.4365941529758337</c:v>
                </c:pt>
                <c:pt idx="78">
                  <c:v>0.34581283341085189</c:v>
                </c:pt>
                <c:pt idx="79">
                  <c:v>0.24312410177064248</c:v>
                </c:pt>
                <c:pt idx="80">
                  <c:v>0.13014997396585049</c:v>
                </c:pt>
                <c:pt idx="81">
                  <c:v>0.1397860097760546</c:v>
                </c:pt>
                <c:pt idx="82">
                  <c:v>8.021941399554966E-2</c:v>
                </c:pt>
                <c:pt idx="83">
                  <c:v>1.2571909812410631E-2</c:v>
                </c:pt>
                <c:pt idx="84">
                  <c:v>1.3666798459628149E-2</c:v>
                </c:pt>
                <c:pt idx="85">
                  <c:v>1.506875770677385E-2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AD5-2147-930F-253C1C9B02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53543248"/>
        <c:axId val="1991648256"/>
      </c:scatterChart>
      <c:valAx>
        <c:axId val="20535432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91648256"/>
        <c:crosses val="autoZero"/>
        <c:crossBetween val="midCat"/>
      </c:valAx>
      <c:valAx>
        <c:axId val="19916482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5354324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0</xdr:rowOff>
    </xdr:from>
    <xdr:to>
      <xdr:col>13</xdr:col>
      <xdr:colOff>12700</xdr:colOff>
      <xdr:row>34</xdr:row>
      <xdr:rowOff>177800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79B9A3D-12ED-324F-BC56-0EB5D65204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2017 Opioid Mortality Non Hispanic Black Male" connectionId="1" xr16:uid="{C1DC3028-977B-3647-9502-FD185E0434BA}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transitionEvaluation="1"/>
  <dimension ref="A1:K106"/>
  <sheetViews>
    <sheetView topLeftCell="A80" zoomScale="140" zoomScaleNormal="140" workbookViewId="0">
      <selection sqref="A1:G1"/>
    </sheetView>
  </sheetViews>
  <sheetFormatPr baseColWidth="10" defaultColWidth="9.5" defaultRowHeight="15" x14ac:dyDescent="0.2"/>
  <cols>
    <col min="1" max="2" width="14.6640625" customWidth="1"/>
    <col min="3" max="3" width="14.5" customWidth="1"/>
    <col min="4" max="4" width="13.6640625" bestFit="1" customWidth="1"/>
    <col min="5" max="5" width="14.6640625" bestFit="1" customWidth="1"/>
    <col min="6" max="6" width="13.5" customWidth="1"/>
    <col min="7" max="7" width="14" customWidth="1"/>
  </cols>
  <sheetData>
    <row r="1" spans="1:11" x14ac:dyDescent="0.2">
      <c r="A1" s="19" t="s">
        <v>115</v>
      </c>
      <c r="B1" s="20"/>
      <c r="C1" s="20"/>
      <c r="D1" s="20"/>
      <c r="E1" s="20"/>
      <c r="F1" s="20"/>
      <c r="G1" s="20"/>
      <c r="H1" s="1"/>
    </row>
    <row r="2" spans="1:11" ht="67.5" customHeight="1" x14ac:dyDescent="0.2">
      <c r="A2" s="58" t="s">
        <v>1</v>
      </c>
      <c r="B2" s="5" t="s">
        <v>2</v>
      </c>
      <c r="C2" s="6" t="s">
        <v>3</v>
      </c>
      <c r="D2" s="7" t="s">
        <v>13</v>
      </c>
      <c r="E2" s="6" t="s">
        <v>4</v>
      </c>
      <c r="F2" s="6" t="s">
        <v>5</v>
      </c>
      <c r="G2" s="6" t="s">
        <v>14</v>
      </c>
      <c r="H2" s="1"/>
    </row>
    <row r="3" spans="1:11" ht="16" x14ac:dyDescent="0.25">
      <c r="A3" s="59"/>
      <c r="B3" s="11" t="s">
        <v>7</v>
      </c>
      <c r="C3" s="12" t="s">
        <v>8</v>
      </c>
      <c r="D3" s="12" t="s">
        <v>9</v>
      </c>
      <c r="E3" s="12" t="s">
        <v>10</v>
      </c>
      <c r="F3" s="12" t="s">
        <v>11</v>
      </c>
      <c r="G3" s="13" t="s">
        <v>12</v>
      </c>
      <c r="H3" s="1"/>
    </row>
    <row r="4" spans="1:11" x14ac:dyDescent="0.2">
      <c r="A4" s="2" t="s">
        <v>15</v>
      </c>
      <c r="B4" s="15">
        <v>1.1878004297614098E-2</v>
      </c>
      <c r="C4" s="14">
        <v>100000</v>
      </c>
      <c r="D4" s="14">
        <v>1187.8004150390625</v>
      </c>
      <c r="E4" s="14">
        <v>98973.7421875</v>
      </c>
      <c r="F4" s="14">
        <v>7151019.5</v>
      </c>
      <c r="G4" s="16">
        <v>71.51019287109375</v>
      </c>
      <c r="H4" s="2"/>
      <c r="I4" s="8"/>
      <c r="J4" s="9"/>
      <c r="K4" s="10"/>
    </row>
    <row r="5" spans="1:11" x14ac:dyDescent="0.2">
      <c r="A5" s="3" t="s">
        <v>16</v>
      </c>
      <c r="B5" s="15">
        <v>6.2399188755080104E-4</v>
      </c>
      <c r="C5" s="14">
        <v>98812.203125</v>
      </c>
      <c r="D5" s="14">
        <v>61.658012390136719</v>
      </c>
      <c r="E5" s="14">
        <v>98781.375</v>
      </c>
      <c r="F5" s="14">
        <v>7052045.5</v>
      </c>
      <c r="G5" s="17">
        <v>71.3681640625</v>
      </c>
      <c r="H5" s="2"/>
      <c r="I5" s="8"/>
      <c r="J5" s="9"/>
      <c r="K5" s="10"/>
    </row>
    <row r="6" spans="1:11" x14ac:dyDescent="0.2">
      <c r="A6" s="3" t="s">
        <v>17</v>
      </c>
      <c r="B6" s="15">
        <v>3.947498626075685E-4</v>
      </c>
      <c r="C6" s="14">
        <v>98750.546875</v>
      </c>
      <c r="D6" s="14">
        <v>38.981765747070312</v>
      </c>
      <c r="E6" s="14">
        <v>98731.0546875</v>
      </c>
      <c r="F6" s="14">
        <v>6953264</v>
      </c>
      <c r="G6" s="17">
        <v>70.412406921386719</v>
      </c>
      <c r="H6" s="2"/>
      <c r="I6" s="8"/>
      <c r="J6" s="9"/>
      <c r="K6" s="10"/>
    </row>
    <row r="7" spans="1:11" x14ac:dyDescent="0.2">
      <c r="A7" s="3" t="s">
        <v>18</v>
      </c>
      <c r="B7" s="15">
        <v>3.5375182051211596E-4</v>
      </c>
      <c r="C7" s="14">
        <v>98711.5625</v>
      </c>
      <c r="D7" s="14">
        <v>34.919395446777344</v>
      </c>
      <c r="E7" s="14">
        <v>98694.1015625</v>
      </c>
      <c r="F7" s="14">
        <v>6854533</v>
      </c>
      <c r="G7" s="17">
        <v>69.440017700195312</v>
      </c>
      <c r="H7" s="2"/>
      <c r="I7" s="8"/>
      <c r="J7" s="9"/>
      <c r="K7" s="10"/>
    </row>
    <row r="8" spans="1:11" x14ac:dyDescent="0.2">
      <c r="A8" s="3" t="s">
        <v>19</v>
      </c>
      <c r="B8" s="15">
        <v>2.3875526676420122E-4</v>
      </c>
      <c r="C8" s="14">
        <v>98676.640625</v>
      </c>
      <c r="D8" s="14">
        <v>23.559568405151367</v>
      </c>
      <c r="E8" s="14">
        <v>98664.859375</v>
      </c>
      <c r="F8" s="14">
        <v>6755839</v>
      </c>
      <c r="G8" s="17">
        <v>68.464424133300781</v>
      </c>
      <c r="H8" s="2"/>
      <c r="I8" s="8"/>
      <c r="J8" s="9"/>
      <c r="K8" s="10"/>
    </row>
    <row r="9" spans="1:11" x14ac:dyDescent="0.2">
      <c r="A9" s="3" t="s">
        <v>20</v>
      </c>
      <c r="B9" s="15">
        <v>2.3224687902256846E-4</v>
      </c>
      <c r="C9" s="14">
        <v>98653.078125</v>
      </c>
      <c r="D9" s="14">
        <v>22.911869049072266</v>
      </c>
      <c r="E9" s="14">
        <v>98641.625</v>
      </c>
      <c r="F9" s="14">
        <v>6657174</v>
      </c>
      <c r="G9" s="17">
        <v>67.48065185546875</v>
      </c>
      <c r="H9" s="2"/>
      <c r="I9" s="8"/>
      <c r="J9" s="9"/>
      <c r="K9" s="10"/>
    </row>
    <row r="10" spans="1:11" x14ac:dyDescent="0.2">
      <c r="A10" s="3" t="s">
        <v>21</v>
      </c>
      <c r="B10" s="15">
        <v>2.1431157074403018E-4</v>
      </c>
      <c r="C10" s="14">
        <v>98630.1640625</v>
      </c>
      <c r="D10" s="14">
        <v>21.137584686279297</v>
      </c>
      <c r="E10" s="14">
        <v>98619.59375</v>
      </c>
      <c r="F10" s="14">
        <v>6558532.5</v>
      </c>
      <c r="G10" s="17">
        <v>66.4962158203125</v>
      </c>
      <c r="H10" s="2"/>
      <c r="I10" s="8"/>
      <c r="J10" s="9"/>
      <c r="K10" s="10"/>
    </row>
    <row r="11" spans="1:11" x14ac:dyDescent="0.2">
      <c r="A11" s="3" t="s">
        <v>22</v>
      </c>
      <c r="B11" s="15">
        <v>1.9591377349570394E-4</v>
      </c>
      <c r="C11" s="14">
        <v>98609.0234375</v>
      </c>
      <c r="D11" s="14">
        <v>19.318866729736328</v>
      </c>
      <c r="E11" s="14">
        <v>98599.359375</v>
      </c>
      <c r="F11" s="14">
        <v>6459913</v>
      </c>
      <c r="G11" s="17">
        <v>65.510360717773438</v>
      </c>
      <c r="H11" s="2"/>
      <c r="I11" s="8"/>
      <c r="J11" s="9"/>
      <c r="K11" s="10"/>
    </row>
    <row r="12" spans="1:11" x14ac:dyDescent="0.2">
      <c r="A12" s="3" t="s">
        <v>23</v>
      </c>
      <c r="B12" s="15">
        <v>1.6909927944652736E-4</v>
      </c>
      <c r="C12" s="14">
        <v>98589.703125</v>
      </c>
      <c r="D12" s="14">
        <v>16.67144775390625</v>
      </c>
      <c r="E12" s="14">
        <v>98581.3671875</v>
      </c>
      <c r="F12" s="14">
        <v>6361313.5</v>
      </c>
      <c r="G12" s="17">
        <v>64.523101806640625</v>
      </c>
      <c r="H12" s="2"/>
      <c r="I12" s="8"/>
      <c r="J12" s="9"/>
      <c r="K12" s="10"/>
    </row>
    <row r="13" spans="1:11" x14ac:dyDescent="0.2">
      <c r="A13" s="3" t="s">
        <v>24</v>
      </c>
      <c r="B13" s="15">
        <v>1.3684490113519132E-4</v>
      </c>
      <c r="C13" s="14">
        <v>98573.03125</v>
      </c>
      <c r="D13" s="14">
        <v>13.489216804504395</v>
      </c>
      <c r="E13" s="14">
        <v>98566.28125</v>
      </c>
      <c r="F13" s="14">
        <v>6262732</v>
      </c>
      <c r="G13" s="17">
        <v>63.533927917480469</v>
      </c>
      <c r="H13" s="2"/>
      <c r="I13" s="8"/>
      <c r="J13" s="9"/>
      <c r="K13" s="10"/>
    </row>
    <row r="14" spans="1:11" x14ac:dyDescent="0.2">
      <c r="A14" s="3" t="s">
        <v>25</v>
      </c>
      <c r="B14" s="15">
        <v>1.140384265454486E-4</v>
      </c>
      <c r="C14" s="14">
        <v>98559.5390625</v>
      </c>
      <c r="D14" s="14">
        <v>11.239574432373047</v>
      </c>
      <c r="E14" s="14">
        <v>98553.921875</v>
      </c>
      <c r="F14" s="14">
        <v>6164166</v>
      </c>
      <c r="G14" s="17">
        <v>62.542560577392578</v>
      </c>
      <c r="H14" s="2"/>
      <c r="I14" s="8"/>
      <c r="J14" s="9"/>
      <c r="K14" s="10"/>
    </row>
    <row r="15" spans="1:11" x14ac:dyDescent="0.2">
      <c r="A15" s="3" t="s">
        <v>26</v>
      </c>
      <c r="B15" s="15">
        <v>1.2632849393412471E-4</v>
      </c>
      <c r="C15" s="14">
        <v>98548.296875</v>
      </c>
      <c r="D15" s="14">
        <v>12.449458122253418</v>
      </c>
      <c r="E15" s="14">
        <v>98542.0703125</v>
      </c>
      <c r="F15" s="14">
        <v>6065612</v>
      </c>
      <c r="G15" s="17">
        <v>61.549636840820312</v>
      </c>
      <c r="H15" s="2"/>
      <c r="I15" s="8"/>
      <c r="J15" s="9"/>
      <c r="K15" s="10"/>
    </row>
    <row r="16" spans="1:11" x14ac:dyDescent="0.2">
      <c r="A16" s="3" t="s">
        <v>27</v>
      </c>
      <c r="B16" s="15">
        <v>2.0388425036799163E-4</v>
      </c>
      <c r="C16" s="14">
        <v>98535.84375</v>
      </c>
      <c r="D16" s="14">
        <v>20.089906692504883</v>
      </c>
      <c r="E16" s="14">
        <v>98525.796875</v>
      </c>
      <c r="F16" s="14">
        <v>5967070</v>
      </c>
      <c r="G16" s="17">
        <v>60.557353973388672</v>
      </c>
      <c r="H16" s="2"/>
      <c r="I16" s="8"/>
      <c r="J16" s="9"/>
      <c r="K16" s="10"/>
    </row>
    <row r="17" spans="1:11" x14ac:dyDescent="0.2">
      <c r="A17" s="3" t="s">
        <v>28</v>
      </c>
      <c r="B17" s="15">
        <v>3.6301871296018362E-4</v>
      </c>
      <c r="C17" s="14">
        <v>98515.75</v>
      </c>
      <c r="D17" s="14">
        <v>35.7630615234375</v>
      </c>
      <c r="E17" s="14">
        <v>98497.8671875</v>
      </c>
      <c r="F17" s="14">
        <v>5868544</v>
      </c>
      <c r="G17" s="17">
        <v>59.569602966308594</v>
      </c>
      <c r="H17" s="2"/>
      <c r="I17" s="8"/>
      <c r="J17" s="9"/>
      <c r="K17" s="10"/>
    </row>
    <row r="18" spans="1:11" x14ac:dyDescent="0.2">
      <c r="A18" s="3" t="s">
        <v>29</v>
      </c>
      <c r="B18" s="15">
        <v>5.815023323521018E-4</v>
      </c>
      <c r="C18" s="14">
        <v>98479.984375</v>
      </c>
      <c r="D18" s="14">
        <v>57.266342163085938</v>
      </c>
      <c r="E18" s="14">
        <v>98451.3515625</v>
      </c>
      <c r="F18" s="14">
        <v>5770046.5</v>
      </c>
      <c r="G18" s="17">
        <v>58.591056823730469</v>
      </c>
      <c r="H18" s="2"/>
      <c r="I18" s="8"/>
      <c r="J18" s="9"/>
      <c r="K18" s="10"/>
    </row>
    <row r="19" spans="1:11" x14ac:dyDescent="0.2">
      <c r="A19" s="3" t="s">
        <v>30</v>
      </c>
      <c r="B19" s="15">
        <v>8.1691937521100044E-4</v>
      </c>
      <c r="C19" s="14">
        <v>98422.71875</v>
      </c>
      <c r="D19" s="14">
        <v>80.403427124023438</v>
      </c>
      <c r="E19" s="14">
        <v>98382.515625</v>
      </c>
      <c r="F19" s="14">
        <v>5671595</v>
      </c>
      <c r="G19" s="17">
        <v>57.624855041503906</v>
      </c>
      <c r="H19" s="2"/>
      <c r="I19" s="8"/>
      <c r="J19" s="9"/>
      <c r="K19" s="10"/>
    </row>
    <row r="20" spans="1:11" x14ac:dyDescent="0.2">
      <c r="A20" s="3" t="s">
        <v>31</v>
      </c>
      <c r="B20" s="15">
        <v>1.0452257702127099E-3</v>
      </c>
      <c r="C20" s="14">
        <v>98342.3125</v>
      </c>
      <c r="D20" s="14">
        <v>102.7899169921875</v>
      </c>
      <c r="E20" s="14">
        <v>98290.921875</v>
      </c>
      <c r="F20" s="14">
        <v>5573212.5</v>
      </c>
      <c r="G20" s="17">
        <v>56.671562194824219</v>
      </c>
      <c r="H20" s="2"/>
      <c r="I20" s="8"/>
      <c r="J20" s="9"/>
      <c r="K20" s="10"/>
    </row>
    <row r="21" spans="1:11" x14ac:dyDescent="0.2">
      <c r="A21" s="3" t="s">
        <v>32</v>
      </c>
      <c r="B21" s="15">
        <v>1.2728557921946049E-3</v>
      </c>
      <c r="C21" s="14">
        <v>98239.5234375</v>
      </c>
      <c r="D21" s="14">
        <v>125.04474639892578</v>
      </c>
      <c r="E21" s="14">
        <v>98177</v>
      </c>
      <c r="F21" s="14">
        <v>5474921.5</v>
      </c>
      <c r="G21" s="17">
        <v>55.730335235595703</v>
      </c>
      <c r="H21" s="2"/>
      <c r="I21" s="8"/>
      <c r="J21" s="9"/>
      <c r="K21" s="10"/>
    </row>
    <row r="22" spans="1:11" x14ac:dyDescent="0.2">
      <c r="A22" s="3" t="s">
        <v>33</v>
      </c>
      <c r="B22" s="15">
        <v>1.4895062195137143E-3</v>
      </c>
      <c r="C22" s="14">
        <v>98114.4765625</v>
      </c>
      <c r="D22" s="14">
        <v>146.14212036132812</v>
      </c>
      <c r="E22" s="14">
        <v>98041.40625</v>
      </c>
      <c r="F22" s="14">
        <v>5376744.5</v>
      </c>
      <c r="G22" s="17">
        <v>54.800724029541016</v>
      </c>
      <c r="H22" s="2"/>
      <c r="I22" s="8"/>
      <c r="J22" s="9"/>
      <c r="K22" s="10"/>
    </row>
    <row r="23" spans="1:11" x14ac:dyDescent="0.2">
      <c r="A23" s="3" t="s">
        <v>34</v>
      </c>
      <c r="B23" s="15">
        <v>1.6907433746382594E-3</v>
      </c>
      <c r="C23" s="14">
        <v>97968.3359375</v>
      </c>
      <c r="D23" s="14">
        <v>165.63931274414062</v>
      </c>
      <c r="E23" s="14">
        <v>97885.515625</v>
      </c>
      <c r="F23" s="14">
        <v>5278703</v>
      </c>
      <c r="G23" s="17">
        <v>53.881725311279297</v>
      </c>
      <c r="H23" s="2"/>
      <c r="I23" s="8"/>
      <c r="J23" s="9"/>
      <c r="K23" s="10"/>
    </row>
    <row r="24" spans="1:11" x14ac:dyDescent="0.2">
      <c r="A24" s="3" t="s">
        <v>35</v>
      </c>
      <c r="B24" s="15">
        <v>1.8909043865278363E-3</v>
      </c>
      <c r="C24" s="14">
        <v>97802.6953125</v>
      </c>
      <c r="D24" s="14">
        <v>184.935546875</v>
      </c>
      <c r="E24" s="14">
        <v>97710.2265625</v>
      </c>
      <c r="F24" s="14">
        <v>5180817.5</v>
      </c>
      <c r="G24" s="17">
        <v>52.972133636474609</v>
      </c>
      <c r="H24" s="2"/>
      <c r="I24" s="8"/>
      <c r="J24" s="9"/>
      <c r="K24" s="10"/>
    </row>
    <row r="25" spans="1:11" x14ac:dyDescent="0.2">
      <c r="A25" s="3" t="s">
        <v>36</v>
      </c>
      <c r="B25" s="15">
        <v>2.0782584324479103E-3</v>
      </c>
      <c r="C25" s="14">
        <v>97617.7578125</v>
      </c>
      <c r="D25" s="14">
        <v>202.87492370605469</v>
      </c>
      <c r="E25" s="14">
        <v>97516.3203125</v>
      </c>
      <c r="F25" s="14">
        <v>5083107.5</v>
      </c>
      <c r="G25" s="17">
        <v>52.071544647216797</v>
      </c>
      <c r="H25" s="2"/>
      <c r="I25" s="8"/>
      <c r="J25" s="9"/>
      <c r="K25" s="10"/>
    </row>
    <row r="26" spans="1:11" x14ac:dyDescent="0.2">
      <c r="A26" s="3" t="s">
        <v>37</v>
      </c>
      <c r="B26" s="15">
        <v>2.221359871327877E-3</v>
      </c>
      <c r="C26" s="14">
        <v>97414.8828125</v>
      </c>
      <c r="D26" s="14">
        <v>216.39350891113281</v>
      </c>
      <c r="E26" s="14">
        <v>97306.6875</v>
      </c>
      <c r="F26" s="14">
        <v>4985591</v>
      </c>
      <c r="G26" s="17">
        <v>51.178947448730469</v>
      </c>
      <c r="H26" s="2"/>
      <c r="I26" s="8"/>
      <c r="J26" s="9"/>
      <c r="K26" s="10"/>
    </row>
    <row r="27" spans="1:11" x14ac:dyDescent="0.2">
      <c r="A27" s="3" t="s">
        <v>38</v>
      </c>
      <c r="B27" s="15">
        <v>2.3085926659405231E-3</v>
      </c>
      <c r="C27" s="14">
        <v>97198.4921875</v>
      </c>
      <c r="D27" s="14">
        <v>224.3917236328125</v>
      </c>
      <c r="E27" s="14">
        <v>97086.296875</v>
      </c>
      <c r="F27" s="14">
        <v>4888284.5</v>
      </c>
      <c r="G27" s="17">
        <v>50.291774749755859</v>
      </c>
      <c r="H27" s="2"/>
      <c r="I27" s="8"/>
      <c r="J27" s="9"/>
      <c r="K27" s="10"/>
    </row>
    <row r="28" spans="1:11" x14ac:dyDescent="0.2">
      <c r="A28" s="3" t="s">
        <v>39</v>
      </c>
      <c r="B28" s="15">
        <v>2.3544423747807741E-3</v>
      </c>
      <c r="C28" s="14">
        <v>96974.1015625</v>
      </c>
      <c r="D28" s="14">
        <v>228.31993103027344</v>
      </c>
      <c r="E28" s="14">
        <v>96859.9375</v>
      </c>
      <c r="F28" s="14">
        <v>4791198</v>
      </c>
      <c r="G28" s="17">
        <v>49.406986236572266</v>
      </c>
      <c r="H28" s="2"/>
      <c r="I28" s="8"/>
      <c r="J28" s="9"/>
      <c r="K28" s="10"/>
    </row>
    <row r="29" spans="1:11" x14ac:dyDescent="0.2">
      <c r="A29" s="3" t="s">
        <v>40</v>
      </c>
      <c r="B29" s="15">
        <v>2.3863241076469421E-3</v>
      </c>
      <c r="C29" s="14">
        <v>96745.78125</v>
      </c>
      <c r="D29" s="14">
        <v>230.86679077148438</v>
      </c>
      <c r="E29" s="14">
        <v>96630.34375</v>
      </c>
      <c r="F29" s="14">
        <v>4694338</v>
      </c>
      <c r="G29" s="17">
        <v>48.522403717041016</v>
      </c>
      <c r="H29" s="2"/>
      <c r="I29" s="8"/>
      <c r="J29" s="9"/>
      <c r="K29" s="10"/>
    </row>
    <row r="30" spans="1:11" x14ac:dyDescent="0.2">
      <c r="A30" s="3" t="s">
        <v>41</v>
      </c>
      <c r="B30" s="15">
        <v>2.4212563876062632E-3</v>
      </c>
      <c r="C30" s="14">
        <v>96514.9140625</v>
      </c>
      <c r="D30" s="14">
        <v>233.68734741210938</v>
      </c>
      <c r="E30" s="14">
        <v>96398.0703125</v>
      </c>
      <c r="F30" s="14">
        <v>4597708</v>
      </c>
      <c r="G30" s="17">
        <v>47.637279510498047</v>
      </c>
      <c r="H30" s="2"/>
      <c r="I30" s="8"/>
      <c r="J30" s="9"/>
      <c r="K30" s="10"/>
    </row>
    <row r="31" spans="1:11" x14ac:dyDescent="0.2">
      <c r="A31" s="3" t="s">
        <v>42</v>
      </c>
      <c r="B31" s="15">
        <v>2.4561225436627865E-3</v>
      </c>
      <c r="C31" s="14">
        <v>96281.2265625</v>
      </c>
      <c r="D31" s="14">
        <v>236.47848510742188</v>
      </c>
      <c r="E31" s="14">
        <v>96162.984375</v>
      </c>
      <c r="F31" s="14">
        <v>4501309.5</v>
      </c>
      <c r="G31" s="17">
        <v>46.751686096191406</v>
      </c>
      <c r="H31" s="2"/>
      <c r="I31" s="8"/>
      <c r="J31" s="9"/>
      <c r="K31" s="10"/>
    </row>
    <row r="32" spans="1:11" x14ac:dyDescent="0.2">
      <c r="A32" s="3" t="s">
        <v>43</v>
      </c>
      <c r="B32" s="15">
        <v>2.4993207771331072E-3</v>
      </c>
      <c r="C32" s="14">
        <v>96044.75</v>
      </c>
      <c r="D32" s="14">
        <v>240.04664611816406</v>
      </c>
      <c r="E32" s="14">
        <v>95924.7265625</v>
      </c>
      <c r="F32" s="14">
        <v>4405146.5</v>
      </c>
      <c r="G32" s="17">
        <v>45.865562438964844</v>
      </c>
      <c r="H32" s="2"/>
      <c r="I32" s="8"/>
      <c r="J32" s="9"/>
      <c r="K32" s="10"/>
    </row>
    <row r="33" spans="1:11" x14ac:dyDescent="0.2">
      <c r="A33" s="3" t="s">
        <v>44</v>
      </c>
      <c r="B33" s="15">
        <v>2.554325619712472E-3</v>
      </c>
      <c r="C33" s="14">
        <v>95804.703125</v>
      </c>
      <c r="D33" s="14">
        <v>244.71640014648438</v>
      </c>
      <c r="E33" s="14">
        <v>95682.34375</v>
      </c>
      <c r="F33" s="14">
        <v>4309222</v>
      </c>
      <c r="G33" s="17">
        <v>44.979232788085938</v>
      </c>
      <c r="H33" s="2"/>
      <c r="I33" s="8"/>
      <c r="J33" s="9"/>
      <c r="K33" s="10"/>
    </row>
    <row r="34" spans="1:11" x14ac:dyDescent="0.2">
      <c r="A34" s="3" t="s">
        <v>45</v>
      </c>
      <c r="B34" s="15">
        <v>2.6105225551873446E-3</v>
      </c>
      <c r="C34" s="14">
        <v>95559.984375</v>
      </c>
      <c r="D34" s="14">
        <v>249.46150207519531</v>
      </c>
      <c r="E34" s="14">
        <v>95435.25</v>
      </c>
      <c r="F34" s="14">
        <v>4213539.5</v>
      </c>
      <c r="G34" s="17">
        <v>44.093135833740234</v>
      </c>
      <c r="H34" s="2"/>
      <c r="I34" s="8"/>
      <c r="J34" s="9"/>
      <c r="K34" s="10"/>
    </row>
    <row r="35" spans="1:11" x14ac:dyDescent="0.2">
      <c r="A35" s="3" t="s">
        <v>46</v>
      </c>
      <c r="B35" s="15">
        <v>2.6739027816802263E-3</v>
      </c>
      <c r="C35" s="14">
        <v>95310.5234375</v>
      </c>
      <c r="D35" s="14">
        <v>254.85107421875</v>
      </c>
      <c r="E35" s="14">
        <v>95183.09375</v>
      </c>
      <c r="F35" s="14">
        <v>4118104.5</v>
      </c>
      <c r="G35" s="17">
        <v>43.207237243652344</v>
      </c>
      <c r="H35" s="2"/>
      <c r="I35" s="8"/>
      <c r="J35" s="9"/>
      <c r="K35" s="10"/>
    </row>
    <row r="36" spans="1:11" x14ac:dyDescent="0.2">
      <c r="A36" s="3" t="s">
        <v>47</v>
      </c>
      <c r="B36" s="15">
        <v>2.7681516949087381E-3</v>
      </c>
      <c r="C36" s="14">
        <v>95055.671875</v>
      </c>
      <c r="D36" s="14">
        <v>263.12850952148438</v>
      </c>
      <c r="E36" s="14">
        <v>94924.109375</v>
      </c>
      <c r="F36" s="14">
        <v>4022921.25</v>
      </c>
      <c r="G36" s="17">
        <v>42.321739196777344</v>
      </c>
      <c r="H36" s="2"/>
      <c r="I36" s="8"/>
      <c r="J36" s="9"/>
      <c r="K36" s="10"/>
    </row>
    <row r="37" spans="1:11" x14ac:dyDescent="0.2">
      <c r="A37" s="3" t="s">
        <v>48</v>
      </c>
      <c r="B37" s="15">
        <v>2.8987061232328415E-3</v>
      </c>
      <c r="C37" s="14">
        <v>94792.546875</v>
      </c>
      <c r="D37" s="14">
        <v>274.77572631835938</v>
      </c>
      <c r="E37" s="14">
        <v>94655.15625</v>
      </c>
      <c r="F37" s="14">
        <v>3927997.25</v>
      </c>
      <c r="G37" s="17">
        <v>41.437828063964844</v>
      </c>
      <c r="H37" s="2"/>
      <c r="I37" s="8"/>
      <c r="J37" s="9"/>
      <c r="K37" s="10"/>
    </row>
    <row r="38" spans="1:11" x14ac:dyDescent="0.2">
      <c r="A38" s="3" t="s">
        <v>49</v>
      </c>
      <c r="B38" s="15">
        <v>3.0512982048094273E-3</v>
      </c>
      <c r="C38" s="14">
        <v>94517.7734375</v>
      </c>
      <c r="D38" s="14">
        <v>288.40191650390625</v>
      </c>
      <c r="E38" s="14">
        <v>94373.578125</v>
      </c>
      <c r="F38" s="14">
        <v>3833342</v>
      </c>
      <c r="G38" s="17">
        <v>40.556838989257812</v>
      </c>
      <c r="H38" s="2"/>
      <c r="I38" s="8"/>
      <c r="J38" s="9"/>
      <c r="K38" s="10"/>
    </row>
    <row r="39" spans="1:11" x14ac:dyDescent="0.2">
      <c r="A39" s="3" t="s">
        <v>50</v>
      </c>
      <c r="B39" s="15">
        <v>3.223934443667531E-3</v>
      </c>
      <c r="C39" s="14">
        <v>94229.375</v>
      </c>
      <c r="D39" s="14">
        <v>303.78933715820312</v>
      </c>
      <c r="E39" s="14">
        <v>94077.484375</v>
      </c>
      <c r="F39" s="14">
        <v>3738968.5</v>
      </c>
      <c r="G39" s="17">
        <v>39.679435729980469</v>
      </c>
      <c r="H39" s="2"/>
      <c r="I39" s="8"/>
      <c r="J39" s="9"/>
      <c r="K39" s="10"/>
    </row>
    <row r="40" spans="1:11" x14ac:dyDescent="0.2">
      <c r="A40" s="3" t="s">
        <v>51</v>
      </c>
      <c r="B40" s="15">
        <v>3.3962270244956017E-3</v>
      </c>
      <c r="C40" s="14">
        <v>93925.5859375</v>
      </c>
      <c r="D40" s="14">
        <v>318.99261474609375</v>
      </c>
      <c r="E40" s="14">
        <v>93766.09375</v>
      </c>
      <c r="F40" s="14">
        <v>3644891</v>
      </c>
      <c r="G40" s="17">
        <v>38.806156158447266</v>
      </c>
      <c r="H40" s="2"/>
      <c r="I40" s="8"/>
      <c r="J40" s="9"/>
      <c r="K40" s="10"/>
    </row>
    <row r="41" spans="1:11" x14ac:dyDescent="0.2">
      <c r="A41" s="3" t="s">
        <v>52</v>
      </c>
      <c r="B41" s="15">
        <v>3.5426376853138208E-3</v>
      </c>
      <c r="C41" s="14">
        <v>93606.59375</v>
      </c>
      <c r="D41" s="14">
        <v>331.6142578125</v>
      </c>
      <c r="E41" s="14">
        <v>93440.78125</v>
      </c>
      <c r="F41" s="14">
        <v>3551124.75</v>
      </c>
      <c r="G41" s="17">
        <v>37.936695098876953</v>
      </c>
      <c r="H41" s="2"/>
      <c r="I41" s="8"/>
      <c r="J41" s="9"/>
      <c r="K41" s="10"/>
    </row>
    <row r="42" spans="1:11" x14ac:dyDescent="0.2">
      <c r="A42" s="3" t="s">
        <v>53</v>
      </c>
      <c r="B42" s="15">
        <v>3.6544832400977612E-3</v>
      </c>
      <c r="C42" s="14">
        <v>93274.9765625</v>
      </c>
      <c r="D42" s="14">
        <v>340.871826171875</v>
      </c>
      <c r="E42" s="14">
        <v>93104.5390625</v>
      </c>
      <c r="F42" s="14">
        <v>3457684</v>
      </c>
      <c r="G42" s="17">
        <v>37.069793701171875</v>
      </c>
      <c r="H42" s="2"/>
      <c r="I42" s="8"/>
      <c r="J42" s="9"/>
      <c r="K42" s="10"/>
    </row>
    <row r="43" spans="1:11" x14ac:dyDescent="0.2">
      <c r="A43" s="3" t="s">
        <v>54</v>
      </c>
      <c r="B43" s="15">
        <v>3.7507440429180861E-3</v>
      </c>
      <c r="C43" s="14">
        <v>92934.1015625</v>
      </c>
      <c r="D43" s="14">
        <v>348.572021484375</v>
      </c>
      <c r="E43" s="14">
        <v>92759.8125</v>
      </c>
      <c r="F43" s="14">
        <v>3364579.5</v>
      </c>
      <c r="G43" s="17">
        <v>36.203926086425781</v>
      </c>
      <c r="H43" s="2"/>
      <c r="I43" s="8"/>
      <c r="J43" s="9"/>
      <c r="K43" s="10"/>
    </row>
    <row r="44" spans="1:11" x14ac:dyDescent="0.2">
      <c r="A44" s="3" t="s">
        <v>55</v>
      </c>
      <c r="B44" s="15">
        <v>3.8629940245300531E-3</v>
      </c>
      <c r="C44" s="14">
        <v>92585.53125</v>
      </c>
      <c r="D44" s="14">
        <v>357.6573486328125</v>
      </c>
      <c r="E44" s="14">
        <v>92406.703125</v>
      </c>
      <c r="F44" s="14">
        <v>3271819.75</v>
      </c>
      <c r="G44" s="17">
        <v>35.338348388671875</v>
      </c>
      <c r="H44" s="2"/>
      <c r="I44" s="8"/>
      <c r="J44" s="9"/>
      <c r="K44" s="10"/>
    </row>
    <row r="45" spans="1:11" x14ac:dyDescent="0.2">
      <c r="A45" s="3" t="s">
        <v>56</v>
      </c>
      <c r="B45" s="15">
        <v>4.0157772600650787E-3</v>
      </c>
      <c r="C45" s="14">
        <v>92227.875</v>
      </c>
      <c r="D45" s="14">
        <v>370.36660766601562</v>
      </c>
      <c r="E45" s="14">
        <v>92042.6875</v>
      </c>
      <c r="F45" s="14">
        <v>3179413</v>
      </c>
      <c r="G45" s="17">
        <v>34.47344970703125</v>
      </c>
      <c r="H45" s="2"/>
      <c r="I45" s="8"/>
      <c r="J45" s="9"/>
      <c r="K45" s="10"/>
    </row>
    <row r="46" spans="1:11" x14ac:dyDescent="0.2">
      <c r="A46" s="3" t="s">
        <v>57</v>
      </c>
      <c r="B46" s="15">
        <v>4.2075584642589092E-3</v>
      </c>
      <c r="C46" s="14">
        <v>91857.5078125</v>
      </c>
      <c r="D46" s="14">
        <v>386.495849609375</v>
      </c>
      <c r="E46" s="14">
        <v>91664.265625</v>
      </c>
      <c r="F46" s="14">
        <v>3087370.25</v>
      </c>
      <c r="G46" s="17">
        <v>33.610427856445312</v>
      </c>
      <c r="H46" s="2"/>
      <c r="I46" s="8"/>
      <c r="J46" s="9"/>
      <c r="K46" s="10"/>
    </row>
    <row r="47" spans="1:11" x14ac:dyDescent="0.2">
      <c r="A47" s="3" t="s">
        <v>58</v>
      </c>
      <c r="B47" s="15">
        <v>4.4403756037354469E-3</v>
      </c>
      <c r="C47" s="14">
        <v>91471.015625</v>
      </c>
      <c r="D47" s="14">
        <v>406.16567993164062</v>
      </c>
      <c r="E47" s="14">
        <v>91267.9375</v>
      </c>
      <c r="F47" s="14">
        <v>2995706</v>
      </c>
      <c r="G47" s="17">
        <v>32.750331878662109</v>
      </c>
      <c r="H47" s="2"/>
      <c r="I47" s="8"/>
      <c r="J47" s="9"/>
      <c r="K47" s="10"/>
    </row>
    <row r="48" spans="1:11" x14ac:dyDescent="0.2">
      <c r="A48" s="3" t="s">
        <v>59</v>
      </c>
      <c r="B48" s="15">
        <v>4.7075194306671619E-3</v>
      </c>
      <c r="C48" s="14">
        <v>91064.8515625</v>
      </c>
      <c r="D48" s="14">
        <v>428.68954467773438</v>
      </c>
      <c r="E48" s="14">
        <v>90850.5078125</v>
      </c>
      <c r="F48" s="14">
        <v>2904438.25</v>
      </c>
      <c r="G48" s="17">
        <v>31.894174575805664</v>
      </c>
      <c r="H48" s="2"/>
      <c r="I48" s="8"/>
      <c r="J48" s="9"/>
      <c r="K48" s="10"/>
    </row>
    <row r="49" spans="1:11" x14ac:dyDescent="0.2">
      <c r="A49" s="3" t="s">
        <v>60</v>
      </c>
      <c r="B49" s="15">
        <v>4.9994084984064102E-3</v>
      </c>
      <c r="C49" s="14">
        <v>90636.1640625</v>
      </c>
      <c r="D49" s="14">
        <v>453.127197265625</v>
      </c>
      <c r="E49" s="14">
        <v>90409.6015625</v>
      </c>
      <c r="F49" s="14">
        <v>2813587.75</v>
      </c>
      <c r="G49" s="17">
        <v>31.042661666870117</v>
      </c>
      <c r="H49" s="2"/>
      <c r="I49" s="8"/>
      <c r="J49" s="9"/>
      <c r="K49" s="10"/>
    </row>
    <row r="50" spans="1:11" x14ac:dyDescent="0.2">
      <c r="A50" s="3" t="s">
        <v>61</v>
      </c>
      <c r="B50" s="15">
        <v>5.3255748935043812E-3</v>
      </c>
      <c r="C50" s="14">
        <v>90183.0390625</v>
      </c>
      <c r="D50" s="14">
        <v>480.27651977539062</v>
      </c>
      <c r="E50" s="14">
        <v>89942.90625</v>
      </c>
      <c r="F50" s="14">
        <v>2723178</v>
      </c>
      <c r="G50" s="17">
        <v>30.196121215820312</v>
      </c>
      <c r="H50" s="2"/>
      <c r="I50" s="8"/>
      <c r="J50" s="9"/>
      <c r="K50" s="10"/>
    </row>
    <row r="51" spans="1:11" x14ac:dyDescent="0.2">
      <c r="A51" s="3" t="s">
        <v>62</v>
      </c>
      <c r="B51" s="15">
        <v>5.7046860456466675E-3</v>
      </c>
      <c r="C51" s="14">
        <v>89702.765625</v>
      </c>
      <c r="D51" s="14">
        <v>511.72610473632812</v>
      </c>
      <c r="E51" s="14">
        <v>89446.90625</v>
      </c>
      <c r="F51" s="14">
        <v>2633235</v>
      </c>
      <c r="G51" s="17">
        <v>29.35511589050293</v>
      </c>
      <c r="H51" s="2"/>
      <c r="I51" s="8"/>
      <c r="J51" s="9"/>
      <c r="K51" s="10"/>
    </row>
    <row r="52" spans="1:11" x14ac:dyDescent="0.2">
      <c r="A52" s="3" t="s">
        <v>63</v>
      </c>
      <c r="B52" s="15">
        <v>6.1529278755187988E-3</v>
      </c>
      <c r="C52" s="14">
        <v>89191.0390625</v>
      </c>
      <c r="D52" s="14">
        <v>548.7860107421875</v>
      </c>
      <c r="E52" s="14">
        <v>88916.640625</v>
      </c>
      <c r="F52" s="14">
        <v>2543788.25</v>
      </c>
      <c r="G52" s="17">
        <v>28.520669937133789</v>
      </c>
      <c r="H52" s="2"/>
      <c r="I52" s="8"/>
      <c r="J52" s="9"/>
      <c r="K52" s="10"/>
    </row>
    <row r="53" spans="1:11" x14ac:dyDescent="0.2">
      <c r="A53" s="3" t="s">
        <v>64</v>
      </c>
      <c r="B53" s="15">
        <v>6.6740927286446095E-3</v>
      </c>
      <c r="C53" s="14">
        <v>88642.25</v>
      </c>
      <c r="D53" s="14">
        <v>591.6065673828125</v>
      </c>
      <c r="E53" s="14">
        <v>88346.4453125</v>
      </c>
      <c r="F53" s="14">
        <v>2454871.5</v>
      </c>
      <c r="G53" s="17">
        <v>27.694147109985352</v>
      </c>
      <c r="H53" s="2"/>
      <c r="I53" s="8"/>
      <c r="J53" s="9"/>
      <c r="K53" s="10"/>
    </row>
    <row r="54" spans="1:11" x14ac:dyDescent="0.2">
      <c r="A54" s="3" t="s">
        <v>65</v>
      </c>
      <c r="B54" s="15">
        <v>7.2249360382556915E-3</v>
      </c>
      <c r="C54" s="14">
        <v>88050.640625</v>
      </c>
      <c r="D54" s="14">
        <v>636.16021728515625</v>
      </c>
      <c r="E54" s="14">
        <v>87732.5625</v>
      </c>
      <c r="F54" s="14">
        <v>2366525.25</v>
      </c>
      <c r="G54" s="17">
        <v>26.876865386962891</v>
      </c>
      <c r="H54" s="2"/>
      <c r="I54" s="8"/>
      <c r="J54" s="9"/>
      <c r="K54" s="10"/>
    </row>
    <row r="55" spans="1:11" x14ac:dyDescent="0.2">
      <c r="A55" s="3" t="s">
        <v>66</v>
      </c>
      <c r="B55" s="15">
        <v>7.825520820915699E-3</v>
      </c>
      <c r="C55" s="14">
        <v>87414.4765625</v>
      </c>
      <c r="D55" s="14">
        <v>684.06378173828125</v>
      </c>
      <c r="E55" s="14">
        <v>87072.4453125</v>
      </c>
      <c r="F55" s="14">
        <v>2278792.5</v>
      </c>
      <c r="G55" s="17">
        <v>26.068822860717773</v>
      </c>
      <c r="H55" s="2"/>
      <c r="I55" s="8"/>
      <c r="J55" s="9"/>
      <c r="K55" s="10"/>
    </row>
    <row r="56" spans="1:11" x14ac:dyDescent="0.2">
      <c r="A56" s="3" t="s">
        <v>67</v>
      </c>
      <c r="B56" s="15">
        <v>8.5471197962760925E-3</v>
      </c>
      <c r="C56" s="14">
        <v>86730.4140625</v>
      </c>
      <c r="D56" s="14">
        <v>741.29522705078125</v>
      </c>
      <c r="E56" s="14">
        <v>86359.765625</v>
      </c>
      <c r="F56" s="14">
        <v>2191720</v>
      </c>
      <c r="G56" s="17">
        <v>25.270488739013672</v>
      </c>
      <c r="H56" s="2"/>
      <c r="I56" s="8"/>
      <c r="J56" s="9"/>
      <c r="K56" s="10"/>
    </row>
    <row r="57" spans="1:11" x14ac:dyDescent="0.2">
      <c r="A57" s="3" t="s">
        <v>68</v>
      </c>
      <c r="B57" s="15">
        <v>9.4087198376655579E-3</v>
      </c>
      <c r="C57" s="14">
        <v>85989.1171875</v>
      </c>
      <c r="D57" s="14">
        <v>809.0474853515625</v>
      </c>
      <c r="E57" s="14">
        <v>85584.59375</v>
      </c>
      <c r="F57" s="14">
        <v>2105360.25</v>
      </c>
      <c r="G57" s="17">
        <v>24.484031677246094</v>
      </c>
      <c r="H57" s="2"/>
      <c r="I57" s="8"/>
      <c r="J57" s="9"/>
      <c r="K57" s="10"/>
    </row>
    <row r="58" spans="1:11" x14ac:dyDescent="0.2">
      <c r="A58" s="3" t="s">
        <v>69</v>
      </c>
      <c r="B58" s="15">
        <v>1.0374143719673157E-2</v>
      </c>
      <c r="C58" s="14">
        <v>85180.0703125</v>
      </c>
      <c r="D58" s="14">
        <v>883.6702880859375</v>
      </c>
      <c r="E58" s="14">
        <v>84738.234375</v>
      </c>
      <c r="F58" s="14">
        <v>2019775.75</v>
      </c>
      <c r="G58" s="17">
        <v>23.711833953857422</v>
      </c>
      <c r="H58" s="2"/>
      <c r="I58" s="8"/>
      <c r="J58" s="9"/>
      <c r="K58" s="10"/>
    </row>
    <row r="59" spans="1:11" x14ac:dyDescent="0.2">
      <c r="A59" s="3" t="s">
        <v>70</v>
      </c>
      <c r="B59" s="15">
        <v>1.1370775289833546E-2</v>
      </c>
      <c r="C59" s="14">
        <v>84296.3984375</v>
      </c>
      <c r="D59" s="14">
        <v>958.515380859375</v>
      </c>
      <c r="E59" s="14">
        <v>83817.140625</v>
      </c>
      <c r="F59" s="14">
        <v>1935037.5</v>
      </c>
      <c r="G59" s="17">
        <v>22.955162048339844</v>
      </c>
      <c r="H59" s="2"/>
      <c r="I59" s="8"/>
      <c r="J59" s="9"/>
      <c r="K59" s="10"/>
    </row>
    <row r="60" spans="1:11" x14ac:dyDescent="0.2">
      <c r="A60" s="3" t="s">
        <v>71</v>
      </c>
      <c r="B60" s="15">
        <v>1.2380288913846016E-2</v>
      </c>
      <c r="C60" s="14">
        <v>83337.8828125</v>
      </c>
      <c r="D60" s="14">
        <v>1031.7470703125</v>
      </c>
      <c r="E60" s="14">
        <v>82822.0078125</v>
      </c>
      <c r="F60" s="14">
        <v>1851220.375</v>
      </c>
      <c r="G60" s="17">
        <v>22.213432312011719</v>
      </c>
      <c r="H60" s="2"/>
      <c r="I60" s="8"/>
      <c r="J60" s="9"/>
      <c r="K60" s="10"/>
    </row>
    <row r="61" spans="1:11" x14ac:dyDescent="0.2">
      <c r="A61" s="3" t="s">
        <v>72</v>
      </c>
      <c r="B61" s="15">
        <v>1.3461130671203136E-2</v>
      </c>
      <c r="C61" s="14">
        <v>82306.1328125</v>
      </c>
      <c r="D61" s="14">
        <v>1107.93359375</v>
      </c>
      <c r="E61" s="14">
        <v>81752.171875</v>
      </c>
      <c r="F61" s="14">
        <v>1768398.375</v>
      </c>
      <c r="G61" s="17">
        <v>21.485620498657227</v>
      </c>
      <c r="H61" s="2"/>
      <c r="I61" s="8"/>
      <c r="J61" s="9"/>
      <c r="K61" s="10"/>
    </row>
    <row r="62" spans="1:11" x14ac:dyDescent="0.2">
      <c r="A62" s="3" t="s">
        <v>73</v>
      </c>
      <c r="B62" s="15">
        <v>1.4649268239736557E-2</v>
      </c>
      <c r="C62" s="14">
        <v>81198.203125</v>
      </c>
      <c r="D62" s="14">
        <v>1189.4942626953125</v>
      </c>
      <c r="E62" s="14">
        <v>80603.453125</v>
      </c>
      <c r="F62" s="14">
        <v>1686646.25</v>
      </c>
      <c r="G62" s="17">
        <v>20.771965026855469</v>
      </c>
      <c r="H62" s="2"/>
      <c r="I62" s="8"/>
      <c r="J62" s="9"/>
      <c r="K62" s="10"/>
    </row>
    <row r="63" spans="1:11" x14ac:dyDescent="0.2">
      <c r="A63" s="3" t="s">
        <v>74</v>
      </c>
      <c r="B63" s="15">
        <v>1.595587283372879E-2</v>
      </c>
      <c r="C63" s="14">
        <v>80008.7109375</v>
      </c>
      <c r="D63" s="14">
        <v>1276.6087646484375</v>
      </c>
      <c r="E63" s="14">
        <v>79370.40625</v>
      </c>
      <c r="F63" s="14">
        <v>1606042.75</v>
      </c>
      <c r="G63" s="17">
        <v>20.073348999023438</v>
      </c>
      <c r="H63" s="2"/>
      <c r="I63" s="8"/>
      <c r="J63" s="9"/>
      <c r="K63" s="10"/>
    </row>
    <row r="64" spans="1:11" x14ac:dyDescent="0.2">
      <c r="A64" s="3" t="s">
        <v>75</v>
      </c>
      <c r="B64" s="15">
        <v>1.7379183322191238E-2</v>
      </c>
      <c r="C64" s="14">
        <v>78732.1015625</v>
      </c>
      <c r="D64" s="14">
        <v>1368.2996826171875</v>
      </c>
      <c r="E64" s="14">
        <v>78047.953125</v>
      </c>
      <c r="F64" s="14">
        <v>1526672.375</v>
      </c>
      <c r="G64" s="17">
        <v>19.390722274780273</v>
      </c>
      <c r="H64" s="2"/>
      <c r="I64" s="8"/>
      <c r="J64" s="9"/>
      <c r="K64" s="10"/>
    </row>
    <row r="65" spans="1:11" x14ac:dyDescent="0.2">
      <c r="A65" s="3" t="s">
        <v>76</v>
      </c>
      <c r="B65" s="15">
        <v>1.8871055915951729E-2</v>
      </c>
      <c r="C65" s="14">
        <v>77363.8046875</v>
      </c>
      <c r="D65" s="14">
        <v>1459.9366455078125</v>
      </c>
      <c r="E65" s="14">
        <v>76633.8359375</v>
      </c>
      <c r="F65" s="14">
        <v>1448624.375</v>
      </c>
      <c r="G65" s="17">
        <v>18.724834442138672</v>
      </c>
      <c r="H65" s="2"/>
      <c r="I65" s="8"/>
      <c r="J65" s="9"/>
      <c r="K65" s="10"/>
    </row>
    <row r="66" spans="1:11" x14ac:dyDescent="0.2">
      <c r="A66" s="3" t="s">
        <v>77</v>
      </c>
      <c r="B66" s="15">
        <v>2.0392319187521935E-2</v>
      </c>
      <c r="C66" s="14">
        <v>75903.8671875</v>
      </c>
      <c r="D66" s="14">
        <v>1547.8558349609375</v>
      </c>
      <c r="E66" s="14">
        <v>75129.9375</v>
      </c>
      <c r="F66" s="14">
        <v>1371990.5</v>
      </c>
      <c r="G66" s="17">
        <v>18.075370788574219</v>
      </c>
      <c r="H66" s="2"/>
      <c r="I66" s="8"/>
      <c r="J66" s="9"/>
      <c r="K66" s="10"/>
    </row>
    <row r="67" spans="1:11" x14ac:dyDescent="0.2">
      <c r="A67" s="3" t="s">
        <v>78</v>
      </c>
      <c r="B67" s="15">
        <v>2.1893655881285667E-2</v>
      </c>
      <c r="C67" s="14">
        <v>74356.0078125</v>
      </c>
      <c r="D67" s="14">
        <v>1627.9248046875</v>
      </c>
      <c r="E67" s="14">
        <v>73542.046875</v>
      </c>
      <c r="F67" s="14">
        <v>1296860.625</v>
      </c>
      <c r="G67" s="17">
        <v>17.441234588623047</v>
      </c>
      <c r="H67" s="2"/>
      <c r="I67" s="8"/>
      <c r="J67" s="9"/>
      <c r="K67" s="10"/>
    </row>
    <row r="68" spans="1:11" x14ac:dyDescent="0.2">
      <c r="A68" s="3" t="s">
        <v>79</v>
      </c>
      <c r="B68" s="15">
        <v>2.3383429273962975E-2</v>
      </c>
      <c r="C68" s="14">
        <v>72728.0859375</v>
      </c>
      <c r="D68" s="14">
        <v>1700.632080078125</v>
      </c>
      <c r="E68" s="14">
        <v>71877.765625</v>
      </c>
      <c r="F68" s="14">
        <v>1223318.625</v>
      </c>
      <c r="G68" s="17">
        <v>16.820442199707031</v>
      </c>
      <c r="H68" s="2"/>
      <c r="I68" s="8"/>
      <c r="J68" s="9"/>
      <c r="K68" s="10"/>
    </row>
    <row r="69" spans="1:11" x14ac:dyDescent="0.2">
      <c r="A69" s="3" t="s">
        <v>80</v>
      </c>
      <c r="B69" s="15">
        <v>2.5003921240568161E-2</v>
      </c>
      <c r="C69" s="14">
        <v>71027.453125</v>
      </c>
      <c r="D69" s="14">
        <v>1775.96484375</v>
      </c>
      <c r="E69" s="14">
        <v>70139.46875</v>
      </c>
      <c r="F69" s="14">
        <v>1151440.75</v>
      </c>
      <c r="G69" s="17">
        <v>16.211206436157227</v>
      </c>
      <c r="H69" s="2"/>
      <c r="I69" s="8"/>
      <c r="J69" s="9"/>
      <c r="K69" s="10"/>
    </row>
    <row r="70" spans="1:11" x14ac:dyDescent="0.2">
      <c r="A70" s="3" t="s">
        <v>81</v>
      </c>
      <c r="B70" s="15">
        <v>2.6733357459306717E-2</v>
      </c>
      <c r="C70" s="14">
        <v>69251.484375</v>
      </c>
      <c r="D70" s="14">
        <v>1851.32470703125</v>
      </c>
      <c r="E70" s="14">
        <v>68325.8203125</v>
      </c>
      <c r="F70" s="14">
        <v>1081301.375</v>
      </c>
      <c r="G70" s="17">
        <v>15.61412525177002</v>
      </c>
      <c r="H70" s="2"/>
      <c r="I70" s="8"/>
      <c r="J70" s="9"/>
      <c r="K70" s="10"/>
    </row>
    <row r="71" spans="1:11" x14ac:dyDescent="0.2">
      <c r="A71" s="3" t="s">
        <v>82</v>
      </c>
      <c r="B71" s="15">
        <v>2.8404153883457184E-2</v>
      </c>
      <c r="C71" s="14">
        <v>67400.15625</v>
      </c>
      <c r="D71" s="14">
        <v>1914.4444580078125</v>
      </c>
      <c r="E71" s="14">
        <v>66442.9375</v>
      </c>
      <c r="F71" s="14">
        <v>1012975.5</v>
      </c>
      <c r="G71" s="17">
        <v>15.029274940490723</v>
      </c>
      <c r="H71" s="2"/>
      <c r="I71" s="8"/>
      <c r="J71" s="9"/>
      <c r="K71" s="10"/>
    </row>
    <row r="72" spans="1:11" x14ac:dyDescent="0.2">
      <c r="A72" s="3" t="s">
        <v>83</v>
      </c>
      <c r="B72" s="15">
        <v>2.9906431213021278E-2</v>
      </c>
      <c r="C72" s="14">
        <v>65485.7109375</v>
      </c>
      <c r="D72" s="14">
        <v>1958.4439697265625</v>
      </c>
      <c r="E72" s="14">
        <v>64506.48828125</v>
      </c>
      <c r="F72" s="14">
        <v>946532.5625</v>
      </c>
      <c r="G72" s="17">
        <v>14.454031944274902</v>
      </c>
      <c r="H72" s="2"/>
      <c r="I72" s="8"/>
      <c r="J72" s="9"/>
      <c r="K72" s="10"/>
    </row>
    <row r="73" spans="1:11" x14ac:dyDescent="0.2">
      <c r="A73" s="3" t="s">
        <v>84</v>
      </c>
      <c r="B73" s="15">
        <v>3.1346756964921951E-2</v>
      </c>
      <c r="C73" s="14">
        <v>63527.265625</v>
      </c>
      <c r="D73" s="14">
        <v>1991.373779296875</v>
      </c>
      <c r="E73" s="14">
        <v>62531.578125</v>
      </c>
      <c r="F73" s="14">
        <v>882026.125</v>
      </c>
      <c r="G73" s="17">
        <v>13.884213447570801</v>
      </c>
      <c r="H73" s="2"/>
      <c r="I73" s="8"/>
      <c r="J73" s="9"/>
      <c r="K73" s="10"/>
    </row>
    <row r="74" spans="1:11" x14ac:dyDescent="0.2">
      <c r="A74" s="3" t="s">
        <v>85</v>
      </c>
      <c r="B74" s="15">
        <v>3.2660815864801407E-2</v>
      </c>
      <c r="C74" s="14">
        <v>61535.890625</v>
      </c>
      <c r="D74" s="14">
        <v>2009.8123779296875</v>
      </c>
      <c r="E74" s="14">
        <v>60530.984375</v>
      </c>
      <c r="F74" s="14">
        <v>819494.5</v>
      </c>
      <c r="G74" s="17">
        <v>13.317341804504395</v>
      </c>
      <c r="H74" s="2"/>
      <c r="I74" s="8"/>
      <c r="J74" s="9"/>
      <c r="K74" s="10"/>
    </row>
    <row r="75" spans="1:11" x14ac:dyDescent="0.2">
      <c r="A75" s="3" t="s">
        <v>86</v>
      </c>
      <c r="B75" s="15">
        <v>3.493887186050415E-2</v>
      </c>
      <c r="C75" s="14">
        <v>59526.078125</v>
      </c>
      <c r="D75" s="14">
        <v>2079.77392578125</v>
      </c>
      <c r="E75" s="14">
        <v>58486.19140625</v>
      </c>
      <c r="F75" s="14">
        <v>758963.5625</v>
      </c>
      <c r="G75" s="17">
        <v>12.750102043151855</v>
      </c>
      <c r="H75" s="2"/>
      <c r="I75" s="8"/>
      <c r="J75" s="9"/>
      <c r="K75" s="10"/>
    </row>
    <row r="76" spans="1:11" x14ac:dyDescent="0.2">
      <c r="A76" s="3" t="s">
        <v>87</v>
      </c>
      <c r="B76" s="15">
        <v>3.6901254206895828E-2</v>
      </c>
      <c r="C76" s="14">
        <v>57446.3046875</v>
      </c>
      <c r="D76" s="14">
        <v>2119.840576171875</v>
      </c>
      <c r="E76" s="14">
        <v>56386.3828125</v>
      </c>
      <c r="F76" s="14">
        <v>700477.3125</v>
      </c>
      <c r="G76" s="17">
        <v>12.193600654602051</v>
      </c>
      <c r="H76" s="2"/>
      <c r="I76" s="8"/>
      <c r="J76" s="9"/>
      <c r="K76" s="10"/>
    </row>
    <row r="77" spans="1:11" x14ac:dyDescent="0.2">
      <c r="A77" s="3" t="s">
        <v>88</v>
      </c>
      <c r="B77" s="15">
        <v>3.9840750396251678E-2</v>
      </c>
      <c r="C77" s="14">
        <v>55326.46484375</v>
      </c>
      <c r="D77" s="14">
        <v>2204.247802734375</v>
      </c>
      <c r="E77" s="14">
        <v>54224.34375</v>
      </c>
      <c r="F77" s="14">
        <v>644090.9375</v>
      </c>
      <c r="G77" s="17">
        <v>11.641642570495605</v>
      </c>
      <c r="H77" s="2"/>
      <c r="I77" s="8"/>
      <c r="J77" s="9"/>
      <c r="K77" s="10"/>
    </row>
    <row r="78" spans="1:11" x14ac:dyDescent="0.2">
      <c r="A78" s="3" t="s">
        <v>89</v>
      </c>
      <c r="B78" s="15">
        <v>4.2694691568613052E-2</v>
      </c>
      <c r="C78" s="14">
        <v>53122.21875</v>
      </c>
      <c r="D78" s="14">
        <v>2268.036865234375</v>
      </c>
      <c r="E78" s="14">
        <v>51988.203125</v>
      </c>
      <c r="F78" s="14">
        <v>589866.625</v>
      </c>
      <c r="G78" s="17">
        <v>11.10395336151123</v>
      </c>
      <c r="H78" s="2"/>
      <c r="I78" s="8"/>
      <c r="J78" s="9"/>
      <c r="K78" s="10"/>
    </row>
    <row r="79" spans="1:11" x14ac:dyDescent="0.2">
      <c r="A79" s="3" t="s">
        <v>90</v>
      </c>
      <c r="B79" s="15">
        <v>4.5754730701446533E-2</v>
      </c>
      <c r="C79" s="14">
        <v>50854.18359375</v>
      </c>
      <c r="D79" s="14">
        <v>2326.819580078125</v>
      </c>
      <c r="E79" s="14">
        <v>49690.7734375</v>
      </c>
      <c r="F79" s="14">
        <v>537878.4375</v>
      </c>
      <c r="G79" s="17">
        <v>10.576876640319824</v>
      </c>
      <c r="H79" s="2"/>
      <c r="I79" s="8"/>
      <c r="J79" s="9"/>
      <c r="K79" s="10"/>
    </row>
    <row r="80" spans="1:11" x14ac:dyDescent="0.2">
      <c r="A80" s="3" t="s">
        <v>91</v>
      </c>
      <c r="B80" s="15">
        <v>4.9642004072666168E-2</v>
      </c>
      <c r="C80" s="14">
        <v>48527.36328125</v>
      </c>
      <c r="D80" s="14">
        <v>2408.99560546875</v>
      </c>
      <c r="E80" s="14">
        <v>47322.8671875</v>
      </c>
      <c r="F80" s="14">
        <v>488187.625</v>
      </c>
      <c r="G80" s="17">
        <v>10.06004810333252</v>
      </c>
      <c r="H80" s="2"/>
      <c r="I80" s="8"/>
      <c r="J80" s="9"/>
      <c r="K80" s="10"/>
    </row>
    <row r="81" spans="1:11" x14ac:dyDescent="0.2">
      <c r="A81" s="3" t="s">
        <v>92</v>
      </c>
      <c r="B81" s="15">
        <v>5.3051125258207321E-2</v>
      </c>
      <c r="C81" s="14">
        <v>46118.3671875</v>
      </c>
      <c r="D81" s="14">
        <v>2446.63134765625</v>
      </c>
      <c r="E81" s="14">
        <v>44895.05078125</v>
      </c>
      <c r="F81" s="14">
        <v>440864.78125</v>
      </c>
      <c r="G81" s="17">
        <v>9.5594186782836914</v>
      </c>
      <c r="H81" s="2"/>
      <c r="I81" s="8"/>
      <c r="J81" s="9"/>
      <c r="K81" s="10"/>
    </row>
    <row r="82" spans="1:11" x14ac:dyDescent="0.2">
      <c r="A82" s="3" t="s">
        <v>93</v>
      </c>
      <c r="B82" s="15">
        <v>5.8130901306867599E-2</v>
      </c>
      <c r="C82" s="14">
        <v>43671.734375</v>
      </c>
      <c r="D82" s="14">
        <v>2538.67724609375</v>
      </c>
      <c r="E82" s="14">
        <v>42402.3984375</v>
      </c>
      <c r="F82" s="14">
        <v>395969.71875</v>
      </c>
      <c r="G82" s="17">
        <v>9.0669565200805664</v>
      </c>
      <c r="H82" s="2"/>
      <c r="I82" s="8"/>
      <c r="J82" s="9"/>
      <c r="K82" s="10"/>
    </row>
    <row r="83" spans="1:11" x14ac:dyDescent="0.2">
      <c r="A83" s="3" t="s">
        <v>94</v>
      </c>
      <c r="B83" s="15">
        <v>6.2970086932182312E-2</v>
      </c>
      <c r="C83" s="14">
        <v>41133.05859375</v>
      </c>
      <c r="D83" s="14">
        <v>2590.15234375</v>
      </c>
      <c r="E83" s="14">
        <v>39837.984375</v>
      </c>
      <c r="F83" s="14">
        <v>353567.3125</v>
      </c>
      <c r="G83" s="17">
        <v>8.5956974029541016</v>
      </c>
      <c r="H83" s="2"/>
      <c r="I83" s="8"/>
      <c r="J83" s="9"/>
      <c r="K83" s="10"/>
    </row>
    <row r="84" spans="1:11" x14ac:dyDescent="0.2">
      <c r="A84" s="3" t="s">
        <v>95</v>
      </c>
      <c r="B84" s="15">
        <v>6.759992241859436E-2</v>
      </c>
      <c r="C84" s="14">
        <v>38542.90625</v>
      </c>
      <c r="D84" s="14">
        <v>2605.49755859375</v>
      </c>
      <c r="E84" s="14">
        <v>37240.15625</v>
      </c>
      <c r="F84" s="14">
        <v>313729.34375</v>
      </c>
      <c r="G84" s="17">
        <v>8.1397428512573242</v>
      </c>
      <c r="H84" s="2"/>
      <c r="I84" s="8"/>
      <c r="J84" s="9"/>
      <c r="K84" s="10"/>
    </row>
    <row r="85" spans="1:11" x14ac:dyDescent="0.2">
      <c r="A85" s="3" t="s">
        <v>96</v>
      </c>
      <c r="B85" s="15">
        <v>7.307029515504837E-2</v>
      </c>
      <c r="C85" s="14">
        <v>35937.41015625</v>
      </c>
      <c r="D85" s="14">
        <v>2625.957275390625</v>
      </c>
      <c r="E85" s="14">
        <v>34624.4296875</v>
      </c>
      <c r="F85" s="14">
        <v>276489.1875</v>
      </c>
      <c r="G85" s="17">
        <v>7.6936311721801758</v>
      </c>
      <c r="H85" s="2"/>
      <c r="I85" s="8"/>
      <c r="J85" s="9"/>
      <c r="K85" s="10"/>
    </row>
    <row r="86" spans="1:11" x14ac:dyDescent="0.2">
      <c r="A86" s="3" t="s">
        <v>97</v>
      </c>
      <c r="B86" s="15">
        <v>8.0664388835430145E-2</v>
      </c>
      <c r="C86" s="14">
        <v>33311.453125</v>
      </c>
      <c r="D86" s="14">
        <v>2687.048095703125</v>
      </c>
      <c r="E86" s="14">
        <v>31967.9296875</v>
      </c>
      <c r="F86" s="14">
        <v>241864.75</v>
      </c>
      <c r="G86" s="17">
        <v>7.2607083320617676</v>
      </c>
      <c r="H86" s="2"/>
      <c r="I86" s="8"/>
      <c r="J86" s="9"/>
      <c r="K86" s="10"/>
    </row>
    <row r="87" spans="1:11" x14ac:dyDescent="0.2">
      <c r="A87" s="3" t="s">
        <v>98</v>
      </c>
      <c r="B87" s="15">
        <v>8.8604949414730072E-2</v>
      </c>
      <c r="C87" s="14">
        <v>30624.404296875</v>
      </c>
      <c r="D87" s="14">
        <v>2713.473876953125</v>
      </c>
      <c r="E87" s="14">
        <v>29267.66796875</v>
      </c>
      <c r="F87" s="14">
        <v>209896.828125</v>
      </c>
      <c r="G87" s="17">
        <v>6.8539071083068848</v>
      </c>
      <c r="H87" s="2"/>
      <c r="I87" s="8"/>
      <c r="J87" s="9"/>
      <c r="K87" s="10"/>
    </row>
    <row r="88" spans="1:11" x14ac:dyDescent="0.2">
      <c r="A88" s="3" t="s">
        <v>99</v>
      </c>
      <c r="B88" s="15">
        <v>9.5065034925937653E-2</v>
      </c>
      <c r="C88" s="14">
        <v>27910.9296875</v>
      </c>
      <c r="D88" s="14">
        <v>2653.353515625</v>
      </c>
      <c r="E88" s="14">
        <v>26584.25390625</v>
      </c>
      <c r="F88" s="14">
        <v>180629.15625</v>
      </c>
      <c r="G88" s="17">
        <v>6.4716281890869141</v>
      </c>
      <c r="H88" s="2"/>
      <c r="I88" s="8"/>
      <c r="J88" s="9"/>
      <c r="K88" s="10"/>
    </row>
    <row r="89" spans="1:11" x14ac:dyDescent="0.2">
      <c r="A89" s="3" t="s">
        <v>100</v>
      </c>
      <c r="B89" s="15">
        <v>0.10200273245573044</v>
      </c>
      <c r="C89" s="14">
        <v>25257.576171875</v>
      </c>
      <c r="D89" s="14">
        <v>2576.341796875</v>
      </c>
      <c r="E89" s="14">
        <v>23969.40625</v>
      </c>
      <c r="F89" s="14">
        <v>154044.90625</v>
      </c>
      <c r="G89" s="17">
        <v>6.0989584922790527</v>
      </c>
      <c r="H89" s="2"/>
      <c r="I89" s="8"/>
      <c r="J89" s="9"/>
      <c r="K89" s="10"/>
    </row>
    <row r="90" spans="1:11" x14ac:dyDescent="0.2">
      <c r="A90" s="3" t="s">
        <v>101</v>
      </c>
      <c r="B90" s="15">
        <v>0.11129482835531235</v>
      </c>
      <c r="C90" s="14">
        <v>22681.234375</v>
      </c>
      <c r="D90" s="14">
        <v>2524.30419921875</v>
      </c>
      <c r="E90" s="14">
        <v>21419.08203125</v>
      </c>
      <c r="F90" s="14">
        <v>130075.4921875</v>
      </c>
      <c r="G90" s="17">
        <v>5.7349386215209961</v>
      </c>
      <c r="H90" s="2"/>
      <c r="I90" s="8"/>
      <c r="J90" s="9"/>
      <c r="K90" s="10"/>
    </row>
    <row r="91" spans="1:11" x14ac:dyDescent="0.2">
      <c r="A91" s="3" t="s">
        <v>102</v>
      </c>
      <c r="B91" s="15">
        <v>0.12125163525342941</v>
      </c>
      <c r="C91" s="14">
        <v>20156.9296875</v>
      </c>
      <c r="D91" s="14">
        <v>2444.060791015625</v>
      </c>
      <c r="E91" s="14">
        <v>18934.8984375</v>
      </c>
      <c r="F91" s="14">
        <v>108656.4140625</v>
      </c>
      <c r="G91" s="17">
        <v>5.3905239105224609</v>
      </c>
      <c r="H91" s="2"/>
      <c r="I91" s="8"/>
      <c r="J91" s="9"/>
      <c r="K91" s="10"/>
    </row>
    <row r="92" spans="1:11" x14ac:dyDescent="0.2">
      <c r="A92" s="3" t="s">
        <v>103</v>
      </c>
      <c r="B92" s="15">
        <v>0.13188765943050385</v>
      </c>
      <c r="C92" s="14">
        <v>17712.869140625</v>
      </c>
      <c r="D92" s="14">
        <v>2336.10888671875</v>
      </c>
      <c r="E92" s="14">
        <v>16544.814453125</v>
      </c>
      <c r="F92" s="14">
        <v>89721.515625</v>
      </c>
      <c r="G92" s="17">
        <v>5.0653295516967773</v>
      </c>
      <c r="H92" s="2"/>
      <c r="I92" s="8"/>
      <c r="J92" s="9"/>
      <c r="K92" s="10"/>
    </row>
    <row r="93" spans="1:11" x14ac:dyDescent="0.2">
      <c r="A93" s="3" t="s">
        <v>104</v>
      </c>
      <c r="B93" s="15">
        <v>0.14321170747280121</v>
      </c>
      <c r="C93" s="14">
        <v>15376.759765625</v>
      </c>
      <c r="D93" s="14">
        <v>2202.132080078125</v>
      </c>
      <c r="E93" s="14">
        <v>14275.693359375</v>
      </c>
      <c r="F93" s="14">
        <v>73176.6953125</v>
      </c>
      <c r="G93" s="17">
        <v>4.7589149475097656</v>
      </c>
      <c r="H93" s="2"/>
      <c r="I93" s="8"/>
      <c r="J93" s="9"/>
      <c r="K93" s="10"/>
    </row>
    <row r="94" spans="1:11" x14ac:dyDescent="0.2">
      <c r="A94" s="3" t="s">
        <v>105</v>
      </c>
      <c r="B94" s="15">
        <v>0.15522581338882446</v>
      </c>
      <c r="C94" s="14">
        <v>13174.6279296875</v>
      </c>
      <c r="D94" s="14">
        <v>2045.0423583984375</v>
      </c>
      <c r="E94" s="14">
        <v>12152.107421875</v>
      </c>
      <c r="F94" s="14">
        <v>58901.00390625</v>
      </c>
      <c r="G94" s="17">
        <v>4.4707908630371094</v>
      </c>
      <c r="H94" s="2"/>
      <c r="I94" s="8"/>
      <c r="J94" s="9"/>
      <c r="K94" s="10"/>
    </row>
    <row r="95" spans="1:11" x14ac:dyDescent="0.2">
      <c r="A95" s="3" t="s">
        <v>106</v>
      </c>
      <c r="B95" s="15">
        <v>0.16792447865009308</v>
      </c>
      <c r="C95" s="14">
        <v>11129.5859375</v>
      </c>
      <c r="D95" s="14">
        <v>1868.929931640625</v>
      </c>
      <c r="E95" s="14">
        <v>10195.12109375</v>
      </c>
      <c r="F95" s="14">
        <v>46748.8984375</v>
      </c>
      <c r="G95" s="17">
        <v>4.2004165649414062</v>
      </c>
      <c r="H95" s="2"/>
      <c r="I95" s="8"/>
      <c r="J95" s="9"/>
      <c r="K95" s="10"/>
    </row>
    <row r="96" spans="1:11" x14ac:dyDescent="0.2">
      <c r="A96" s="3" t="s">
        <v>107</v>
      </c>
      <c r="B96" s="15">
        <v>0.18129374086856842</v>
      </c>
      <c r="C96" s="14">
        <v>9260.65625</v>
      </c>
      <c r="D96" s="14">
        <v>1678.8990478515625</v>
      </c>
      <c r="E96" s="14">
        <v>8421.20703125</v>
      </c>
      <c r="F96" s="14">
        <v>36553.77734375</v>
      </c>
      <c r="G96" s="17">
        <v>3.9472124576568604</v>
      </c>
      <c r="H96" s="2"/>
      <c r="I96" s="8"/>
      <c r="J96" s="9"/>
      <c r="K96" s="10"/>
    </row>
    <row r="97" spans="1:11" x14ac:dyDescent="0.2">
      <c r="A97" s="3" t="s">
        <v>108</v>
      </c>
      <c r="B97" s="15">
        <v>0.1953105628490448</v>
      </c>
      <c r="C97" s="14">
        <v>7581.75732421875</v>
      </c>
      <c r="D97" s="14">
        <v>1480.7972412109375</v>
      </c>
      <c r="E97" s="14">
        <v>6841.3583984375</v>
      </c>
      <c r="F97" s="14">
        <v>28132.5703125</v>
      </c>
      <c r="G97" s="17">
        <v>3.7105605602264404</v>
      </c>
      <c r="H97" s="2"/>
      <c r="I97" s="8"/>
      <c r="J97" s="9"/>
      <c r="K97" s="10"/>
    </row>
    <row r="98" spans="1:11" x14ac:dyDescent="0.2">
      <c r="A98" s="3" t="s">
        <v>109</v>
      </c>
      <c r="B98" s="15">
        <v>0.20994237065315247</v>
      </c>
      <c r="C98" s="14">
        <v>6100.9599609375</v>
      </c>
      <c r="D98" s="14">
        <v>1280.8499755859375</v>
      </c>
      <c r="E98" s="14">
        <v>5460.53515625</v>
      </c>
      <c r="F98" s="14">
        <v>21291.2109375</v>
      </c>
      <c r="G98" s="17">
        <v>3.4898133277893066</v>
      </c>
      <c r="H98" s="2"/>
      <c r="I98" s="8"/>
      <c r="J98" s="9"/>
      <c r="K98" s="10"/>
    </row>
    <row r="99" spans="1:11" x14ac:dyDescent="0.2">
      <c r="A99" s="3" t="s">
        <v>110</v>
      </c>
      <c r="B99" s="15">
        <v>0.22514674067497253</v>
      </c>
      <c r="C99" s="14">
        <v>4820.10986328125</v>
      </c>
      <c r="D99" s="14">
        <v>1085.2320556640625</v>
      </c>
      <c r="E99" s="14">
        <v>4277.494140625</v>
      </c>
      <c r="F99" s="14">
        <v>15830.67578125</v>
      </c>
      <c r="G99" s="17">
        <v>3.2842977046966553</v>
      </c>
      <c r="H99" s="2"/>
      <c r="I99" s="8"/>
      <c r="J99" s="9"/>
      <c r="K99" s="10"/>
    </row>
    <row r="100" spans="1:11" x14ac:dyDescent="0.2">
      <c r="A100" s="3" t="s">
        <v>111</v>
      </c>
      <c r="B100" s="15">
        <v>0.24087148904800415</v>
      </c>
      <c r="C100" s="14">
        <v>3734.8779296875</v>
      </c>
      <c r="D100" s="14">
        <v>899.6256103515625</v>
      </c>
      <c r="E100" s="14">
        <v>3285.065185546875</v>
      </c>
      <c r="F100" s="14">
        <v>11553.181640625</v>
      </c>
      <c r="G100" s="17">
        <v>3.0933225154876709</v>
      </c>
      <c r="H100" s="2"/>
      <c r="I100" s="8"/>
      <c r="J100" s="9"/>
      <c r="K100" s="10"/>
    </row>
    <row r="101" spans="1:11" x14ac:dyDescent="0.2">
      <c r="A101" s="3" t="s">
        <v>112</v>
      </c>
      <c r="B101" s="15">
        <v>0.25705510377883911</v>
      </c>
      <c r="C101" s="14">
        <v>2835.25244140625</v>
      </c>
      <c r="D101" s="14">
        <v>728.81610107421875</v>
      </c>
      <c r="E101" s="14">
        <v>2470.84423828125</v>
      </c>
      <c r="F101" s="14">
        <v>8268.1171875</v>
      </c>
      <c r="G101" s="17">
        <v>2.9161837100982666</v>
      </c>
      <c r="H101" s="2"/>
      <c r="I101" s="8"/>
      <c r="J101" s="9"/>
      <c r="K101" s="10"/>
    </row>
    <row r="102" spans="1:11" x14ac:dyDescent="0.2">
      <c r="A102" s="3" t="s">
        <v>113</v>
      </c>
      <c r="B102" s="15">
        <v>0.27362731099128723</v>
      </c>
      <c r="C102" s="14">
        <v>2106.436279296875</v>
      </c>
      <c r="D102" s="14">
        <v>576.37847900390625</v>
      </c>
      <c r="E102" s="14">
        <v>1818.2470703125</v>
      </c>
      <c r="F102" s="14">
        <v>5797.2724609375</v>
      </c>
      <c r="G102" s="17">
        <v>2.7521708011627197</v>
      </c>
      <c r="H102" s="2"/>
      <c r="I102" s="8"/>
      <c r="J102" s="9"/>
      <c r="K102" s="10"/>
    </row>
    <row r="103" spans="1:11" x14ac:dyDescent="0.2">
      <c r="A103" s="3" t="s">
        <v>114</v>
      </c>
      <c r="B103" s="15">
        <v>0.2905101478099823</v>
      </c>
      <c r="C103" s="14">
        <v>1530.057861328125</v>
      </c>
      <c r="D103" s="14">
        <v>444.49734497070312</v>
      </c>
      <c r="E103" s="14">
        <v>1307.8092041015625</v>
      </c>
      <c r="F103" s="14">
        <v>3979.025634765625</v>
      </c>
      <c r="G103" s="17">
        <v>2.6005721092224121</v>
      </c>
      <c r="H103" s="2"/>
      <c r="I103" s="8"/>
      <c r="J103" s="9"/>
      <c r="K103" s="10"/>
    </row>
    <row r="104" spans="1:11" x14ac:dyDescent="0.2">
      <c r="A104" s="4" t="s">
        <v>0</v>
      </c>
      <c r="B104" s="15">
        <v>1</v>
      </c>
      <c r="C104" s="14">
        <v>1085.560546875</v>
      </c>
      <c r="D104" s="14">
        <v>1085.560546875</v>
      </c>
      <c r="E104" s="14">
        <v>2671.21630859375</v>
      </c>
      <c r="F104" s="14">
        <v>2671.21630859375</v>
      </c>
      <c r="G104" s="18">
        <v>2.460679292678833</v>
      </c>
      <c r="H104" s="2"/>
      <c r="I104" s="8"/>
      <c r="J104" s="9"/>
      <c r="K104" s="10"/>
    </row>
    <row r="105" spans="1:11" ht="42" customHeight="1" x14ac:dyDescent="0.2">
      <c r="A105" s="56" t="s">
        <v>116</v>
      </c>
      <c r="B105" s="56"/>
      <c r="C105" s="56"/>
      <c r="D105" s="56"/>
      <c r="E105" s="56"/>
      <c r="F105" s="56"/>
      <c r="G105" s="56"/>
      <c r="H105" s="1"/>
    </row>
    <row r="106" spans="1:11" x14ac:dyDescent="0.2">
      <c r="A106" s="57" t="s">
        <v>6</v>
      </c>
      <c r="B106" s="57"/>
      <c r="C106" s="57"/>
      <c r="D106" s="57"/>
      <c r="E106" s="57"/>
      <c r="F106" s="57"/>
      <c r="G106" s="57"/>
    </row>
  </sheetData>
  <mergeCells count="3">
    <mergeCell ref="A105:G105"/>
    <mergeCell ref="A106:G106"/>
    <mergeCell ref="A2:A3"/>
  </mergeCells>
  <pageMargins left="0.7" right="0.45" top="0.75" bottom="0.75" header="0.3" footer="0.3"/>
  <pageSetup scale="9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A22384-AEA2-F846-86F3-91A138204C72}">
  <dimension ref="A1:K169"/>
  <sheetViews>
    <sheetView zoomScale="120" zoomScaleNormal="120" workbookViewId="0">
      <pane xSplit="3" ySplit="1" topLeftCell="D82" activePane="bottomRight" state="frozen"/>
      <selection pane="topRight" activeCell="D1" sqref="D1"/>
      <selection pane="bottomLeft" activeCell="A2" sqref="A2"/>
      <selection pane="bottomRight" activeCell="J92" sqref="J92"/>
    </sheetView>
  </sheetViews>
  <sheetFormatPr baseColWidth="10" defaultRowHeight="15" x14ac:dyDescent="0.2"/>
  <cols>
    <col min="1" max="1" width="19.33203125" customWidth="1"/>
    <col min="2" max="2" width="13" bestFit="1" customWidth="1"/>
    <col min="3" max="3" width="17.33203125" bestFit="1" customWidth="1"/>
    <col min="4" max="4" width="6.33203125" bestFit="1" customWidth="1"/>
    <col min="5" max="6" width="12.33203125" bestFit="1" customWidth="1"/>
    <col min="7" max="7" width="21.6640625" customWidth="1"/>
    <col min="9" max="9" width="12.33203125" customWidth="1"/>
    <col min="10" max="10" width="11" customWidth="1"/>
  </cols>
  <sheetData>
    <row r="1" spans="1:7" x14ac:dyDescent="0.2">
      <c r="A1" t="s">
        <v>117</v>
      </c>
      <c r="B1" t="s">
        <v>118</v>
      </c>
      <c r="C1" t="s">
        <v>119</v>
      </c>
      <c r="D1" t="s">
        <v>120</v>
      </c>
      <c r="E1" t="s">
        <v>121</v>
      </c>
      <c r="F1" t="s">
        <v>122</v>
      </c>
      <c r="G1" t="s">
        <v>289</v>
      </c>
    </row>
    <row r="2" spans="1:7" x14ac:dyDescent="0.2">
      <c r="B2" t="s">
        <v>123</v>
      </c>
      <c r="C2">
        <v>0</v>
      </c>
      <c r="D2">
        <v>3</v>
      </c>
      <c r="E2">
        <v>309368</v>
      </c>
      <c r="F2" t="s">
        <v>124</v>
      </c>
      <c r="G2">
        <f>IF($F2="Unreliable",$D2/$E2*100000,$F2)</f>
        <v>0.96971891081171935</v>
      </c>
    </row>
    <row r="3" spans="1:7" x14ac:dyDescent="0.2">
      <c r="B3" t="s">
        <v>125</v>
      </c>
      <c r="C3">
        <v>1</v>
      </c>
      <c r="D3">
        <v>5</v>
      </c>
      <c r="E3">
        <v>309845</v>
      </c>
      <c r="F3" t="s">
        <v>124</v>
      </c>
      <c r="G3">
        <f t="shared" ref="G3:G66" si="0">IF($F3="Unreliable",$D3/$E3*100000,$F3)</f>
        <v>1.6137100808468752</v>
      </c>
    </row>
    <row r="4" spans="1:7" x14ac:dyDescent="0.2">
      <c r="B4" t="s">
        <v>126</v>
      </c>
      <c r="C4">
        <v>2</v>
      </c>
      <c r="D4">
        <v>1</v>
      </c>
      <c r="E4">
        <v>313378</v>
      </c>
      <c r="F4" t="s">
        <v>124</v>
      </c>
      <c r="G4">
        <f t="shared" si="0"/>
        <v>0.31910344695543402</v>
      </c>
    </row>
    <row r="5" spans="1:7" x14ac:dyDescent="0.2">
      <c r="B5" t="s">
        <v>127</v>
      </c>
      <c r="C5">
        <v>3</v>
      </c>
      <c r="D5">
        <v>2</v>
      </c>
      <c r="E5">
        <v>312319</v>
      </c>
      <c r="F5" t="s">
        <v>124</v>
      </c>
      <c r="G5">
        <f t="shared" si="0"/>
        <v>0.64037090282691733</v>
      </c>
    </row>
    <row r="6" spans="1:7" x14ac:dyDescent="0.2">
      <c r="B6" t="s">
        <v>128</v>
      </c>
      <c r="C6">
        <v>4</v>
      </c>
      <c r="D6">
        <v>2</v>
      </c>
      <c r="E6">
        <v>310909</v>
      </c>
      <c r="F6" t="s">
        <v>124</v>
      </c>
      <c r="G6">
        <f t="shared" si="0"/>
        <v>0.6432750418932871</v>
      </c>
    </row>
    <row r="7" spans="1:7" x14ac:dyDescent="0.2">
      <c r="B7" t="s">
        <v>129</v>
      </c>
      <c r="C7">
        <v>5</v>
      </c>
      <c r="D7">
        <v>0</v>
      </c>
      <c r="E7">
        <v>311405</v>
      </c>
      <c r="F7" t="s">
        <v>124</v>
      </c>
      <c r="G7">
        <f t="shared" si="0"/>
        <v>0</v>
      </c>
    </row>
    <row r="8" spans="1:7" x14ac:dyDescent="0.2">
      <c r="B8" t="s">
        <v>130</v>
      </c>
      <c r="C8">
        <v>6</v>
      </c>
      <c r="D8">
        <v>0</v>
      </c>
      <c r="E8">
        <v>314120</v>
      </c>
      <c r="F8" t="s">
        <v>124</v>
      </c>
      <c r="G8">
        <f t="shared" si="0"/>
        <v>0</v>
      </c>
    </row>
    <row r="9" spans="1:7" x14ac:dyDescent="0.2">
      <c r="B9" t="s">
        <v>131</v>
      </c>
      <c r="C9">
        <v>7</v>
      </c>
      <c r="D9">
        <v>0</v>
      </c>
      <c r="E9">
        <v>312659</v>
      </c>
      <c r="F9" t="s">
        <v>124</v>
      </c>
      <c r="G9">
        <f t="shared" si="0"/>
        <v>0</v>
      </c>
    </row>
    <row r="10" spans="1:7" x14ac:dyDescent="0.2">
      <c r="B10" t="s">
        <v>132</v>
      </c>
      <c r="C10">
        <v>8</v>
      </c>
      <c r="D10">
        <v>1</v>
      </c>
      <c r="E10">
        <v>314610</v>
      </c>
      <c r="F10" t="s">
        <v>124</v>
      </c>
      <c r="G10">
        <f t="shared" si="0"/>
        <v>0.31785385079940243</v>
      </c>
    </row>
    <row r="11" spans="1:7" x14ac:dyDescent="0.2">
      <c r="B11" t="s">
        <v>133</v>
      </c>
      <c r="C11">
        <v>9</v>
      </c>
      <c r="D11">
        <v>0</v>
      </c>
      <c r="E11">
        <v>324057</v>
      </c>
      <c r="F11" t="s">
        <v>124</v>
      </c>
      <c r="G11">
        <f t="shared" si="0"/>
        <v>0</v>
      </c>
    </row>
    <row r="12" spans="1:7" x14ac:dyDescent="0.2">
      <c r="B12" t="s">
        <v>134</v>
      </c>
      <c r="C12">
        <v>10</v>
      </c>
      <c r="D12">
        <v>2</v>
      </c>
      <c r="E12">
        <v>324158</v>
      </c>
      <c r="F12" t="s">
        <v>124</v>
      </c>
      <c r="G12">
        <f t="shared" si="0"/>
        <v>0.6169830761542211</v>
      </c>
    </row>
    <row r="13" spans="1:7" x14ac:dyDescent="0.2">
      <c r="B13" t="s">
        <v>135</v>
      </c>
      <c r="C13">
        <v>11</v>
      </c>
      <c r="D13">
        <v>0</v>
      </c>
      <c r="E13">
        <v>315255</v>
      </c>
      <c r="F13" t="s">
        <v>124</v>
      </c>
      <c r="G13">
        <f t="shared" si="0"/>
        <v>0</v>
      </c>
    </row>
    <row r="14" spans="1:7" x14ac:dyDescent="0.2">
      <c r="B14" t="s">
        <v>136</v>
      </c>
      <c r="C14">
        <v>12</v>
      </c>
      <c r="D14">
        <v>1</v>
      </c>
      <c r="E14">
        <v>311153</v>
      </c>
      <c r="F14" t="s">
        <v>124</v>
      </c>
      <c r="G14">
        <f t="shared" si="0"/>
        <v>0.32138529919364428</v>
      </c>
    </row>
    <row r="15" spans="1:7" x14ac:dyDescent="0.2">
      <c r="B15" t="s">
        <v>137</v>
      </c>
      <c r="C15">
        <v>13</v>
      </c>
      <c r="D15">
        <v>0</v>
      </c>
      <c r="E15">
        <v>308896</v>
      </c>
      <c r="F15" t="s">
        <v>124</v>
      </c>
      <c r="G15">
        <f t="shared" si="0"/>
        <v>0</v>
      </c>
    </row>
    <row r="16" spans="1:7" x14ac:dyDescent="0.2">
      <c r="B16" t="s">
        <v>138</v>
      </c>
      <c r="C16">
        <v>14</v>
      </c>
      <c r="D16">
        <v>0</v>
      </c>
      <c r="E16">
        <v>306684</v>
      </c>
      <c r="F16" t="s">
        <v>124</v>
      </c>
      <c r="G16">
        <f t="shared" si="0"/>
        <v>0</v>
      </c>
    </row>
    <row r="17" spans="2:7" x14ac:dyDescent="0.2">
      <c r="B17" t="s">
        <v>139</v>
      </c>
      <c r="C17">
        <v>15</v>
      </c>
      <c r="D17">
        <v>0</v>
      </c>
      <c r="E17">
        <v>311952</v>
      </c>
      <c r="F17" t="s">
        <v>124</v>
      </c>
      <c r="G17">
        <f t="shared" si="0"/>
        <v>0</v>
      </c>
    </row>
    <row r="18" spans="2:7" x14ac:dyDescent="0.2">
      <c r="B18" t="s">
        <v>140</v>
      </c>
      <c r="C18">
        <v>16</v>
      </c>
      <c r="D18">
        <v>1</v>
      </c>
      <c r="E18">
        <v>323801</v>
      </c>
      <c r="F18" t="s">
        <v>124</v>
      </c>
      <c r="G18">
        <f t="shared" si="0"/>
        <v>0.30883165895102238</v>
      </c>
    </row>
    <row r="19" spans="2:7" x14ac:dyDescent="0.2">
      <c r="B19" t="s">
        <v>141</v>
      </c>
      <c r="C19">
        <v>17</v>
      </c>
      <c r="D19">
        <v>1</v>
      </c>
      <c r="E19">
        <v>333992</v>
      </c>
      <c r="F19" t="s">
        <v>124</v>
      </c>
      <c r="G19">
        <f t="shared" si="0"/>
        <v>0.29940836906273205</v>
      </c>
    </row>
    <row r="20" spans="2:7" x14ac:dyDescent="0.2">
      <c r="B20" t="s">
        <v>142</v>
      </c>
      <c r="C20">
        <v>18</v>
      </c>
      <c r="D20">
        <v>7</v>
      </c>
      <c r="E20">
        <v>326597</v>
      </c>
      <c r="F20" t="s">
        <v>124</v>
      </c>
      <c r="G20">
        <f t="shared" si="0"/>
        <v>2.1433142374241037</v>
      </c>
    </row>
    <row r="21" spans="2:7" x14ac:dyDescent="0.2">
      <c r="B21" t="s">
        <v>143</v>
      </c>
      <c r="C21">
        <v>19</v>
      </c>
      <c r="D21">
        <v>11</v>
      </c>
      <c r="E21">
        <v>328825</v>
      </c>
      <c r="F21" t="s">
        <v>124</v>
      </c>
      <c r="G21">
        <f t="shared" si="0"/>
        <v>3.3452444309283056</v>
      </c>
    </row>
    <row r="22" spans="2:7" x14ac:dyDescent="0.2">
      <c r="B22" t="s">
        <v>144</v>
      </c>
      <c r="C22">
        <v>20</v>
      </c>
      <c r="D22">
        <v>22</v>
      </c>
      <c r="E22">
        <v>327572</v>
      </c>
      <c r="F22">
        <v>6.7160799999999998</v>
      </c>
      <c r="G22">
        <f t="shared" si="0"/>
        <v>6.7160799999999998</v>
      </c>
    </row>
    <row r="23" spans="2:7" x14ac:dyDescent="0.2">
      <c r="B23" t="s">
        <v>145</v>
      </c>
      <c r="C23">
        <v>21</v>
      </c>
      <c r="D23">
        <v>20</v>
      </c>
      <c r="E23">
        <v>328486</v>
      </c>
      <c r="F23">
        <v>6.0885400000000001</v>
      </c>
      <c r="G23">
        <f t="shared" si="0"/>
        <v>6.0885400000000001</v>
      </c>
    </row>
    <row r="24" spans="2:7" x14ac:dyDescent="0.2">
      <c r="B24" t="s">
        <v>146</v>
      </c>
      <c r="C24">
        <v>22</v>
      </c>
      <c r="D24">
        <v>42</v>
      </c>
      <c r="E24">
        <v>345772</v>
      </c>
      <c r="F24">
        <v>12.14673</v>
      </c>
      <c r="G24">
        <f t="shared" si="0"/>
        <v>12.14673</v>
      </c>
    </row>
    <row r="25" spans="2:7" x14ac:dyDescent="0.2">
      <c r="B25" t="s">
        <v>147</v>
      </c>
      <c r="C25">
        <v>23</v>
      </c>
      <c r="D25">
        <v>39</v>
      </c>
      <c r="E25">
        <v>360667</v>
      </c>
      <c r="F25">
        <v>10.8133</v>
      </c>
      <c r="G25">
        <f t="shared" si="0"/>
        <v>10.8133</v>
      </c>
    </row>
    <row r="26" spans="2:7" x14ac:dyDescent="0.2">
      <c r="B26" t="s">
        <v>148</v>
      </c>
      <c r="C26">
        <v>24</v>
      </c>
      <c r="D26">
        <v>49</v>
      </c>
      <c r="E26">
        <v>370794</v>
      </c>
      <c r="F26">
        <v>13.214880000000001</v>
      </c>
      <c r="G26">
        <f t="shared" si="0"/>
        <v>13.214880000000001</v>
      </c>
    </row>
    <row r="27" spans="2:7" x14ac:dyDescent="0.2">
      <c r="B27" t="s">
        <v>149</v>
      </c>
      <c r="C27">
        <v>25</v>
      </c>
      <c r="D27">
        <v>64</v>
      </c>
      <c r="E27">
        <v>375067</v>
      </c>
      <c r="F27">
        <v>17.06362</v>
      </c>
      <c r="G27">
        <f t="shared" si="0"/>
        <v>17.06362</v>
      </c>
    </row>
    <row r="28" spans="2:7" x14ac:dyDescent="0.2">
      <c r="B28" t="s">
        <v>150</v>
      </c>
      <c r="C28">
        <v>26</v>
      </c>
      <c r="D28">
        <v>74</v>
      </c>
      <c r="E28">
        <v>374038</v>
      </c>
      <c r="F28">
        <v>19.784089999999999</v>
      </c>
      <c r="G28">
        <f t="shared" si="0"/>
        <v>19.784089999999999</v>
      </c>
    </row>
    <row r="29" spans="2:7" x14ac:dyDescent="0.2">
      <c r="B29" t="s">
        <v>151</v>
      </c>
      <c r="C29">
        <v>27</v>
      </c>
      <c r="D29">
        <v>71</v>
      </c>
      <c r="E29">
        <v>364040</v>
      </c>
      <c r="F29">
        <v>19.503350000000001</v>
      </c>
      <c r="G29">
        <f t="shared" si="0"/>
        <v>19.503350000000001</v>
      </c>
    </row>
    <row r="30" spans="2:7" x14ac:dyDescent="0.2">
      <c r="B30" t="s">
        <v>152</v>
      </c>
      <c r="C30">
        <v>28</v>
      </c>
      <c r="D30">
        <v>79</v>
      </c>
      <c r="E30">
        <v>337703</v>
      </c>
      <c r="F30">
        <v>23.393339999999998</v>
      </c>
      <c r="G30">
        <f t="shared" si="0"/>
        <v>23.393339999999998</v>
      </c>
    </row>
    <row r="31" spans="2:7" x14ac:dyDescent="0.2">
      <c r="B31" t="s">
        <v>153</v>
      </c>
      <c r="C31">
        <v>29</v>
      </c>
      <c r="D31">
        <v>74</v>
      </c>
      <c r="E31">
        <v>314791</v>
      </c>
      <c r="F31">
        <v>23.507660000000001</v>
      </c>
      <c r="G31">
        <f t="shared" si="0"/>
        <v>23.507660000000001</v>
      </c>
    </row>
    <row r="32" spans="2:7" x14ac:dyDescent="0.2">
      <c r="B32" t="s">
        <v>154</v>
      </c>
      <c r="C32">
        <v>30</v>
      </c>
      <c r="D32">
        <v>64</v>
      </c>
      <c r="E32">
        <v>300167</v>
      </c>
      <c r="F32">
        <v>21.321459999999998</v>
      </c>
      <c r="G32">
        <f t="shared" si="0"/>
        <v>21.321459999999998</v>
      </c>
    </row>
    <row r="33" spans="2:7" x14ac:dyDescent="0.2">
      <c r="B33" t="s">
        <v>155</v>
      </c>
      <c r="C33">
        <v>31</v>
      </c>
      <c r="D33">
        <v>64</v>
      </c>
      <c r="E33">
        <v>292274</v>
      </c>
      <c r="F33">
        <v>21.897259999999999</v>
      </c>
      <c r="G33">
        <f t="shared" si="0"/>
        <v>21.897259999999999</v>
      </c>
    </row>
    <row r="34" spans="2:7" x14ac:dyDescent="0.2">
      <c r="B34" t="s">
        <v>156</v>
      </c>
      <c r="C34">
        <v>32</v>
      </c>
      <c r="D34">
        <v>70</v>
      </c>
      <c r="E34">
        <v>289210</v>
      </c>
      <c r="F34">
        <v>24.203869999999998</v>
      </c>
      <c r="G34">
        <f t="shared" si="0"/>
        <v>24.203869999999998</v>
      </c>
    </row>
    <row r="35" spans="2:7" x14ac:dyDescent="0.2">
      <c r="B35" t="s">
        <v>157</v>
      </c>
      <c r="C35">
        <v>33</v>
      </c>
      <c r="D35">
        <v>78</v>
      </c>
      <c r="E35">
        <v>273858</v>
      </c>
      <c r="F35">
        <v>28.481909999999999</v>
      </c>
      <c r="G35">
        <f t="shared" si="0"/>
        <v>28.481909999999999</v>
      </c>
    </row>
    <row r="36" spans="2:7" x14ac:dyDescent="0.2">
      <c r="B36" t="s">
        <v>158</v>
      </c>
      <c r="C36">
        <v>34</v>
      </c>
      <c r="D36">
        <v>60</v>
      </c>
      <c r="E36">
        <v>275850</v>
      </c>
      <c r="F36">
        <v>21.75095</v>
      </c>
      <c r="G36">
        <f t="shared" si="0"/>
        <v>21.75095</v>
      </c>
    </row>
    <row r="37" spans="2:7" x14ac:dyDescent="0.2">
      <c r="B37" t="s">
        <v>159</v>
      </c>
      <c r="C37">
        <v>35</v>
      </c>
      <c r="D37">
        <v>84</v>
      </c>
      <c r="E37">
        <v>273451</v>
      </c>
      <c r="F37">
        <v>30.71848</v>
      </c>
      <c r="G37">
        <f t="shared" si="0"/>
        <v>30.71848</v>
      </c>
    </row>
    <row r="38" spans="2:7" x14ac:dyDescent="0.2">
      <c r="B38" t="s">
        <v>160</v>
      </c>
      <c r="C38">
        <v>36</v>
      </c>
      <c r="D38">
        <v>89</v>
      </c>
      <c r="E38">
        <v>270570</v>
      </c>
      <c r="F38">
        <v>32.893520000000002</v>
      </c>
      <c r="G38">
        <f t="shared" si="0"/>
        <v>32.893520000000002</v>
      </c>
    </row>
    <row r="39" spans="2:7" x14ac:dyDescent="0.2">
      <c r="B39" t="s">
        <v>161</v>
      </c>
      <c r="C39">
        <v>37</v>
      </c>
      <c r="D39">
        <v>82</v>
      </c>
      <c r="E39">
        <v>281644</v>
      </c>
      <c r="F39">
        <v>29.11477</v>
      </c>
      <c r="G39">
        <f t="shared" si="0"/>
        <v>29.11477</v>
      </c>
    </row>
    <row r="40" spans="2:7" x14ac:dyDescent="0.2">
      <c r="B40" t="s">
        <v>162</v>
      </c>
      <c r="C40">
        <v>38</v>
      </c>
      <c r="D40">
        <v>78</v>
      </c>
      <c r="E40">
        <v>260199</v>
      </c>
      <c r="F40">
        <v>29.977060000000002</v>
      </c>
      <c r="G40">
        <f t="shared" si="0"/>
        <v>29.977060000000002</v>
      </c>
    </row>
    <row r="41" spans="2:7" x14ac:dyDescent="0.2">
      <c r="B41" t="s">
        <v>163</v>
      </c>
      <c r="C41">
        <v>39</v>
      </c>
      <c r="D41">
        <v>85</v>
      </c>
      <c r="E41">
        <v>250279</v>
      </c>
      <c r="F41">
        <v>33.9621</v>
      </c>
      <c r="G41">
        <f t="shared" si="0"/>
        <v>33.9621</v>
      </c>
    </row>
    <row r="42" spans="2:7" x14ac:dyDescent="0.2">
      <c r="B42" t="s">
        <v>164</v>
      </c>
      <c r="C42">
        <v>40</v>
      </c>
      <c r="D42">
        <v>81</v>
      </c>
      <c r="E42">
        <v>245634</v>
      </c>
      <c r="F42">
        <v>32.97589</v>
      </c>
      <c r="G42">
        <f t="shared" si="0"/>
        <v>32.97589</v>
      </c>
    </row>
    <row r="43" spans="2:7" x14ac:dyDescent="0.2">
      <c r="B43" t="s">
        <v>165</v>
      </c>
      <c r="C43">
        <v>41</v>
      </c>
      <c r="D43">
        <v>78</v>
      </c>
      <c r="E43">
        <v>236095</v>
      </c>
      <c r="F43">
        <v>33.037550000000003</v>
      </c>
      <c r="G43">
        <f t="shared" si="0"/>
        <v>33.037550000000003</v>
      </c>
    </row>
    <row r="44" spans="2:7" x14ac:dyDescent="0.2">
      <c r="B44" t="s">
        <v>166</v>
      </c>
      <c r="C44">
        <v>42</v>
      </c>
      <c r="D44">
        <v>61</v>
      </c>
      <c r="E44">
        <v>242950</v>
      </c>
      <c r="F44">
        <v>25.108049999999999</v>
      </c>
      <c r="G44">
        <f t="shared" si="0"/>
        <v>25.108049999999999</v>
      </c>
    </row>
    <row r="45" spans="2:7" x14ac:dyDescent="0.2">
      <c r="B45" t="s">
        <v>167</v>
      </c>
      <c r="C45">
        <v>43</v>
      </c>
      <c r="D45">
        <v>74</v>
      </c>
      <c r="E45">
        <v>233287</v>
      </c>
      <c r="F45">
        <v>31.720580000000002</v>
      </c>
      <c r="G45">
        <f t="shared" si="0"/>
        <v>31.720580000000002</v>
      </c>
    </row>
    <row r="46" spans="2:7" x14ac:dyDescent="0.2">
      <c r="B46" t="s">
        <v>168</v>
      </c>
      <c r="C46">
        <v>44</v>
      </c>
      <c r="D46">
        <v>65</v>
      </c>
      <c r="E46">
        <v>239983</v>
      </c>
      <c r="F46">
        <v>27.085249999999998</v>
      </c>
      <c r="G46">
        <f t="shared" si="0"/>
        <v>27.085249999999998</v>
      </c>
    </row>
    <row r="47" spans="2:7" x14ac:dyDescent="0.2">
      <c r="B47" t="s">
        <v>169</v>
      </c>
      <c r="C47">
        <v>45</v>
      </c>
      <c r="D47">
        <v>85</v>
      </c>
      <c r="E47">
        <v>249038</v>
      </c>
      <c r="F47">
        <v>34.131340000000002</v>
      </c>
      <c r="G47">
        <f t="shared" si="0"/>
        <v>34.131340000000002</v>
      </c>
    </row>
    <row r="48" spans="2:7" x14ac:dyDescent="0.2">
      <c r="B48" t="s">
        <v>170</v>
      </c>
      <c r="C48">
        <v>46</v>
      </c>
      <c r="D48">
        <v>98</v>
      </c>
      <c r="E48">
        <v>258388</v>
      </c>
      <c r="F48">
        <v>37.927460000000004</v>
      </c>
      <c r="G48">
        <f t="shared" si="0"/>
        <v>37.927460000000004</v>
      </c>
    </row>
    <row r="49" spans="2:7" x14ac:dyDescent="0.2">
      <c r="B49" t="s">
        <v>171</v>
      </c>
      <c r="C49">
        <v>47</v>
      </c>
      <c r="D49">
        <v>103</v>
      </c>
      <c r="E49">
        <v>260636</v>
      </c>
      <c r="F49">
        <v>39.518720000000002</v>
      </c>
      <c r="G49">
        <f t="shared" si="0"/>
        <v>39.518720000000002</v>
      </c>
    </row>
    <row r="50" spans="2:7" x14ac:dyDescent="0.2">
      <c r="B50" t="s">
        <v>172</v>
      </c>
      <c r="C50">
        <v>48</v>
      </c>
      <c r="D50">
        <v>86</v>
      </c>
      <c r="E50">
        <v>240705</v>
      </c>
      <c r="F50">
        <v>35.728380000000001</v>
      </c>
      <c r="G50">
        <f t="shared" si="0"/>
        <v>35.728380000000001</v>
      </c>
    </row>
    <row r="51" spans="2:7" x14ac:dyDescent="0.2">
      <c r="B51" t="s">
        <v>173</v>
      </c>
      <c r="C51">
        <v>49</v>
      </c>
      <c r="D51">
        <v>81</v>
      </c>
      <c r="E51">
        <v>241135</v>
      </c>
      <c r="F51">
        <v>33.591140000000003</v>
      </c>
      <c r="G51">
        <f t="shared" si="0"/>
        <v>33.591140000000003</v>
      </c>
    </row>
    <row r="52" spans="2:7" x14ac:dyDescent="0.2">
      <c r="B52" t="s">
        <v>174</v>
      </c>
      <c r="C52">
        <v>50</v>
      </c>
      <c r="D52">
        <v>98</v>
      </c>
      <c r="E52">
        <v>239258</v>
      </c>
      <c r="F52">
        <v>40.959969999999998</v>
      </c>
      <c r="G52">
        <f t="shared" si="0"/>
        <v>40.959969999999998</v>
      </c>
    </row>
    <row r="53" spans="2:7" x14ac:dyDescent="0.2">
      <c r="B53" t="s">
        <v>175</v>
      </c>
      <c r="C53">
        <v>51</v>
      </c>
      <c r="D53">
        <v>114</v>
      </c>
      <c r="E53">
        <v>248258</v>
      </c>
      <c r="F53">
        <v>45.919969999999999</v>
      </c>
      <c r="G53">
        <f t="shared" si="0"/>
        <v>45.919969999999999</v>
      </c>
    </row>
    <row r="54" spans="2:7" x14ac:dyDescent="0.2">
      <c r="B54" t="s">
        <v>176</v>
      </c>
      <c r="C54">
        <v>52</v>
      </c>
      <c r="D54">
        <v>99</v>
      </c>
      <c r="E54">
        <v>260855</v>
      </c>
      <c r="F54">
        <v>37.952120000000001</v>
      </c>
      <c r="G54">
        <f t="shared" si="0"/>
        <v>37.952120000000001</v>
      </c>
    </row>
    <row r="55" spans="2:7" x14ac:dyDescent="0.2">
      <c r="B55" t="s">
        <v>177</v>
      </c>
      <c r="C55">
        <v>53</v>
      </c>
      <c r="D55">
        <v>122</v>
      </c>
      <c r="E55">
        <v>257572</v>
      </c>
      <c r="F55">
        <v>47.365400000000001</v>
      </c>
      <c r="G55">
        <f t="shared" si="0"/>
        <v>47.365400000000001</v>
      </c>
    </row>
    <row r="56" spans="2:7" x14ac:dyDescent="0.2">
      <c r="B56" t="s">
        <v>178</v>
      </c>
      <c r="C56">
        <v>54</v>
      </c>
      <c r="D56">
        <v>124</v>
      </c>
      <c r="E56">
        <v>253280</v>
      </c>
      <c r="F56">
        <v>48.957680000000003</v>
      </c>
      <c r="G56">
        <f t="shared" si="0"/>
        <v>48.957680000000003</v>
      </c>
    </row>
    <row r="57" spans="2:7" x14ac:dyDescent="0.2">
      <c r="B57" t="s">
        <v>179</v>
      </c>
      <c r="C57">
        <v>55</v>
      </c>
      <c r="D57">
        <v>108</v>
      </c>
      <c r="E57">
        <v>248991</v>
      </c>
      <c r="F57">
        <v>43.375059999999998</v>
      </c>
      <c r="G57">
        <f t="shared" si="0"/>
        <v>43.375059999999998</v>
      </c>
    </row>
    <row r="58" spans="2:7" x14ac:dyDescent="0.2">
      <c r="B58" t="s">
        <v>180</v>
      </c>
      <c r="C58">
        <v>56</v>
      </c>
      <c r="D58">
        <v>103</v>
      </c>
      <c r="E58">
        <v>248447</v>
      </c>
      <c r="F58">
        <v>41.457529999999998</v>
      </c>
      <c r="G58">
        <f t="shared" si="0"/>
        <v>41.457529999999998</v>
      </c>
    </row>
    <row r="59" spans="2:7" x14ac:dyDescent="0.2">
      <c r="B59" t="s">
        <v>181</v>
      </c>
      <c r="C59">
        <v>57</v>
      </c>
      <c r="D59">
        <v>117</v>
      </c>
      <c r="E59">
        <v>254352</v>
      </c>
      <c r="F59">
        <v>45.999250000000004</v>
      </c>
      <c r="G59">
        <f t="shared" si="0"/>
        <v>45.999250000000004</v>
      </c>
    </row>
    <row r="60" spans="2:7" x14ac:dyDescent="0.2">
      <c r="B60" t="s">
        <v>182</v>
      </c>
      <c r="C60">
        <v>58</v>
      </c>
      <c r="D60">
        <v>112</v>
      </c>
      <c r="E60">
        <v>240538</v>
      </c>
      <c r="F60">
        <v>46.562289999999997</v>
      </c>
      <c r="G60">
        <f t="shared" si="0"/>
        <v>46.562289999999997</v>
      </c>
    </row>
    <row r="61" spans="2:7" x14ac:dyDescent="0.2">
      <c r="B61" t="s">
        <v>183</v>
      </c>
      <c r="C61">
        <v>59</v>
      </c>
      <c r="D61">
        <v>99</v>
      </c>
      <c r="E61">
        <v>232103</v>
      </c>
      <c r="F61">
        <v>42.653480000000002</v>
      </c>
      <c r="G61">
        <f t="shared" si="0"/>
        <v>42.653480000000002</v>
      </c>
    </row>
    <row r="62" spans="2:7" x14ac:dyDescent="0.2">
      <c r="B62" t="s">
        <v>184</v>
      </c>
      <c r="C62">
        <v>60</v>
      </c>
      <c r="D62">
        <v>91</v>
      </c>
      <c r="E62">
        <v>226361</v>
      </c>
      <c r="F62">
        <v>40.201270000000001</v>
      </c>
      <c r="G62">
        <f t="shared" si="0"/>
        <v>40.201270000000001</v>
      </c>
    </row>
    <row r="63" spans="2:7" x14ac:dyDescent="0.2">
      <c r="B63" t="s">
        <v>185</v>
      </c>
      <c r="C63">
        <v>61</v>
      </c>
      <c r="D63">
        <v>92</v>
      </c>
      <c r="E63">
        <v>214461</v>
      </c>
      <c r="F63">
        <v>42.898240000000001</v>
      </c>
      <c r="G63">
        <f t="shared" si="0"/>
        <v>42.898240000000001</v>
      </c>
    </row>
    <row r="64" spans="2:7" x14ac:dyDescent="0.2">
      <c r="B64" t="s">
        <v>186</v>
      </c>
      <c r="C64">
        <v>62</v>
      </c>
      <c r="D64">
        <v>85</v>
      </c>
      <c r="E64">
        <v>207575</v>
      </c>
      <c r="F64">
        <v>40.94905</v>
      </c>
      <c r="G64">
        <f t="shared" si="0"/>
        <v>40.94905</v>
      </c>
    </row>
    <row r="65" spans="2:7" x14ac:dyDescent="0.2">
      <c r="B65" t="s">
        <v>187</v>
      </c>
      <c r="C65">
        <v>63</v>
      </c>
      <c r="D65">
        <v>76</v>
      </c>
      <c r="E65">
        <v>190687</v>
      </c>
      <c r="F65">
        <v>39.855890000000002</v>
      </c>
      <c r="G65">
        <f t="shared" si="0"/>
        <v>39.855890000000002</v>
      </c>
    </row>
    <row r="66" spans="2:7" x14ac:dyDescent="0.2">
      <c r="B66" t="s">
        <v>188</v>
      </c>
      <c r="C66">
        <v>64</v>
      </c>
      <c r="D66">
        <v>62</v>
      </c>
      <c r="E66">
        <v>176211</v>
      </c>
      <c r="F66">
        <v>35.185090000000002</v>
      </c>
      <c r="G66">
        <f t="shared" si="0"/>
        <v>35.185090000000002</v>
      </c>
    </row>
    <row r="67" spans="2:7" x14ac:dyDescent="0.2">
      <c r="B67" t="s">
        <v>189</v>
      </c>
      <c r="C67">
        <v>65</v>
      </c>
      <c r="D67">
        <v>53</v>
      </c>
      <c r="E67">
        <v>164459</v>
      </c>
      <c r="F67">
        <v>32.226880000000001</v>
      </c>
      <c r="G67">
        <f t="shared" ref="G67:G104" si="1">IF($F67="Unreliable",$D67/$E67*100000,$F67)</f>
        <v>32.226880000000001</v>
      </c>
    </row>
    <row r="68" spans="2:7" x14ac:dyDescent="0.2">
      <c r="B68" t="s">
        <v>190</v>
      </c>
      <c r="C68">
        <v>66</v>
      </c>
      <c r="D68">
        <v>48</v>
      </c>
      <c r="E68">
        <v>160394</v>
      </c>
      <c r="F68">
        <v>29.926310000000001</v>
      </c>
      <c r="G68">
        <f t="shared" si="1"/>
        <v>29.926310000000001</v>
      </c>
    </row>
    <row r="69" spans="2:7" x14ac:dyDescent="0.2">
      <c r="B69" t="s">
        <v>191</v>
      </c>
      <c r="C69">
        <v>67</v>
      </c>
      <c r="D69">
        <v>44</v>
      </c>
      <c r="E69">
        <v>154874</v>
      </c>
      <c r="F69">
        <v>28.41019</v>
      </c>
      <c r="G69">
        <f t="shared" si="1"/>
        <v>28.41019</v>
      </c>
    </row>
    <row r="70" spans="2:7" x14ac:dyDescent="0.2">
      <c r="B70" t="s">
        <v>192</v>
      </c>
      <c r="C70">
        <v>68</v>
      </c>
      <c r="D70">
        <v>35</v>
      </c>
      <c r="E70">
        <v>141539</v>
      </c>
      <c r="F70">
        <v>24.728169999999999</v>
      </c>
      <c r="G70">
        <f t="shared" si="1"/>
        <v>24.728169999999999</v>
      </c>
    </row>
    <row r="71" spans="2:7" x14ac:dyDescent="0.2">
      <c r="B71" t="s">
        <v>193</v>
      </c>
      <c r="C71">
        <v>69</v>
      </c>
      <c r="D71">
        <v>26</v>
      </c>
      <c r="E71">
        <v>132509</v>
      </c>
      <c r="F71">
        <v>19.621310000000001</v>
      </c>
      <c r="G71">
        <f t="shared" si="1"/>
        <v>19.621310000000001</v>
      </c>
    </row>
    <row r="72" spans="2:7" x14ac:dyDescent="0.2">
      <c r="B72" t="s">
        <v>194</v>
      </c>
      <c r="C72">
        <v>70</v>
      </c>
      <c r="D72">
        <v>10</v>
      </c>
      <c r="E72">
        <v>124131</v>
      </c>
      <c r="F72" t="s">
        <v>124</v>
      </c>
      <c r="G72">
        <f t="shared" si="1"/>
        <v>8.0560053491875525</v>
      </c>
    </row>
    <row r="73" spans="2:7" x14ac:dyDescent="0.2">
      <c r="B73" t="s">
        <v>195</v>
      </c>
      <c r="C73">
        <v>71</v>
      </c>
      <c r="D73">
        <v>9</v>
      </c>
      <c r="E73">
        <v>96940</v>
      </c>
      <c r="F73" t="s">
        <v>124</v>
      </c>
      <c r="G73">
        <f t="shared" si="1"/>
        <v>9.2840932535589022</v>
      </c>
    </row>
    <row r="74" spans="2:7" x14ac:dyDescent="0.2">
      <c r="B74" t="s">
        <v>196</v>
      </c>
      <c r="C74">
        <v>72</v>
      </c>
      <c r="D74">
        <v>11</v>
      </c>
      <c r="E74">
        <v>94675</v>
      </c>
      <c r="F74" t="s">
        <v>124</v>
      </c>
      <c r="G74">
        <f t="shared" si="1"/>
        <v>11.618695537364669</v>
      </c>
    </row>
    <row r="75" spans="2:7" x14ac:dyDescent="0.2">
      <c r="B75" t="s">
        <v>197</v>
      </c>
      <c r="C75">
        <v>73</v>
      </c>
      <c r="D75">
        <v>4</v>
      </c>
      <c r="E75">
        <v>86931</v>
      </c>
      <c r="F75" t="s">
        <v>124</v>
      </c>
      <c r="G75">
        <f t="shared" si="1"/>
        <v>4.6013504963706851</v>
      </c>
    </row>
    <row r="76" spans="2:7" x14ac:dyDescent="0.2">
      <c r="B76" t="s">
        <v>198</v>
      </c>
      <c r="C76">
        <v>74</v>
      </c>
      <c r="D76">
        <v>3</v>
      </c>
      <c r="E76">
        <v>82816</v>
      </c>
      <c r="F76" t="s">
        <v>124</v>
      </c>
      <c r="G76">
        <f t="shared" si="1"/>
        <v>3.622488408037094</v>
      </c>
    </row>
    <row r="77" spans="2:7" x14ac:dyDescent="0.2">
      <c r="B77" t="s">
        <v>199</v>
      </c>
      <c r="C77">
        <v>75</v>
      </c>
      <c r="D77">
        <v>4</v>
      </c>
      <c r="E77">
        <v>72976</v>
      </c>
      <c r="F77" t="s">
        <v>124</v>
      </c>
      <c r="G77">
        <f t="shared" si="1"/>
        <v>5.4812541109405837</v>
      </c>
    </row>
    <row r="78" spans="2:7" x14ac:dyDescent="0.2">
      <c r="B78" t="s">
        <v>200</v>
      </c>
      <c r="C78">
        <v>76</v>
      </c>
      <c r="D78">
        <v>3</v>
      </c>
      <c r="E78">
        <v>65830</v>
      </c>
      <c r="F78" t="s">
        <v>124</v>
      </c>
      <c r="G78">
        <f t="shared" si="1"/>
        <v>4.5571927692541392</v>
      </c>
    </row>
    <row r="79" spans="2:7" x14ac:dyDescent="0.2">
      <c r="B79" t="s">
        <v>201</v>
      </c>
      <c r="C79">
        <v>77</v>
      </c>
      <c r="D79">
        <v>2</v>
      </c>
      <c r="E79">
        <v>62326</v>
      </c>
      <c r="F79" t="s">
        <v>124</v>
      </c>
      <c r="G79">
        <f t="shared" si="1"/>
        <v>3.2089336713410135</v>
      </c>
    </row>
    <row r="80" spans="2:7" x14ac:dyDescent="0.2">
      <c r="B80" t="s">
        <v>202</v>
      </c>
      <c r="C80">
        <v>78</v>
      </c>
      <c r="D80">
        <v>2</v>
      </c>
      <c r="E80">
        <v>55160</v>
      </c>
      <c r="F80" t="s">
        <v>124</v>
      </c>
      <c r="G80">
        <f t="shared" si="1"/>
        <v>3.6258158085569252</v>
      </c>
    </row>
    <row r="81" spans="2:7" x14ac:dyDescent="0.2">
      <c r="B81" t="s">
        <v>203</v>
      </c>
      <c r="C81">
        <v>79</v>
      </c>
      <c r="D81">
        <v>2</v>
      </c>
      <c r="E81">
        <v>50428</v>
      </c>
      <c r="F81" t="s">
        <v>124</v>
      </c>
      <c r="G81">
        <f t="shared" si="1"/>
        <v>3.9660506068057431</v>
      </c>
    </row>
    <row r="82" spans="2:7" x14ac:dyDescent="0.2">
      <c r="B82" t="s">
        <v>204</v>
      </c>
      <c r="C82">
        <v>80</v>
      </c>
      <c r="D82">
        <v>0</v>
      </c>
      <c r="E82">
        <v>44963</v>
      </c>
      <c r="F82" t="s">
        <v>124</v>
      </c>
      <c r="G82">
        <f t="shared" si="1"/>
        <v>0</v>
      </c>
    </row>
    <row r="83" spans="2:7" x14ac:dyDescent="0.2">
      <c r="B83" t="s">
        <v>205</v>
      </c>
      <c r="C83">
        <v>81</v>
      </c>
      <c r="D83">
        <v>1</v>
      </c>
      <c r="E83">
        <v>41682</v>
      </c>
      <c r="F83" t="s">
        <v>124</v>
      </c>
      <c r="G83">
        <f t="shared" si="1"/>
        <v>2.3991171248980372</v>
      </c>
    </row>
    <row r="84" spans="2:7" x14ac:dyDescent="0.2">
      <c r="B84" t="s">
        <v>206</v>
      </c>
      <c r="C84">
        <v>82</v>
      </c>
      <c r="D84">
        <v>1</v>
      </c>
      <c r="E84">
        <v>37569</v>
      </c>
      <c r="F84" t="s">
        <v>124</v>
      </c>
      <c r="G84">
        <f t="shared" si="1"/>
        <v>2.6617690116851658</v>
      </c>
    </row>
    <row r="85" spans="2:7" x14ac:dyDescent="0.2">
      <c r="B85" t="s">
        <v>207</v>
      </c>
      <c r="C85">
        <v>83</v>
      </c>
      <c r="D85">
        <v>0</v>
      </c>
      <c r="E85">
        <v>32187</v>
      </c>
      <c r="F85" t="s">
        <v>124</v>
      </c>
      <c r="G85">
        <f t="shared" si="1"/>
        <v>0</v>
      </c>
    </row>
    <row r="86" spans="2:7" x14ac:dyDescent="0.2">
      <c r="B86" t="s">
        <v>208</v>
      </c>
      <c r="C86">
        <v>84</v>
      </c>
      <c r="D86">
        <v>0</v>
      </c>
      <c r="E86">
        <v>28835</v>
      </c>
      <c r="F86" t="s">
        <v>124</v>
      </c>
      <c r="G86">
        <f t="shared" si="1"/>
        <v>0</v>
      </c>
    </row>
    <row r="87" spans="2:7" x14ac:dyDescent="0.2">
      <c r="B87" t="s">
        <v>209</v>
      </c>
      <c r="C87">
        <v>85</v>
      </c>
      <c r="D87">
        <v>1</v>
      </c>
      <c r="E87" t="s">
        <v>210</v>
      </c>
      <c r="F87" t="s">
        <v>210</v>
      </c>
      <c r="G87">
        <f>K104*100000</f>
        <v>0.67643895476652705</v>
      </c>
    </row>
    <row r="88" spans="2:7" x14ac:dyDescent="0.2">
      <c r="B88" t="s">
        <v>211</v>
      </c>
      <c r="C88">
        <v>86</v>
      </c>
      <c r="D88">
        <v>0</v>
      </c>
      <c r="E88" t="s">
        <v>210</v>
      </c>
      <c r="F88" t="s">
        <v>210</v>
      </c>
    </row>
    <row r="89" spans="2:7" x14ac:dyDescent="0.2">
      <c r="B89" t="s">
        <v>212</v>
      </c>
      <c r="C89">
        <v>87</v>
      </c>
      <c r="D89">
        <v>0</v>
      </c>
      <c r="E89" t="s">
        <v>210</v>
      </c>
      <c r="F89" t="s">
        <v>210</v>
      </c>
    </row>
    <row r="90" spans="2:7" x14ac:dyDescent="0.2">
      <c r="B90" t="s">
        <v>213</v>
      </c>
      <c r="C90">
        <v>88</v>
      </c>
      <c r="D90">
        <v>0</v>
      </c>
      <c r="E90" t="s">
        <v>210</v>
      </c>
      <c r="F90" t="s">
        <v>210</v>
      </c>
    </row>
    <row r="91" spans="2:7" x14ac:dyDescent="0.2">
      <c r="B91" t="s">
        <v>214</v>
      </c>
      <c r="C91">
        <v>89</v>
      </c>
      <c r="D91">
        <v>0</v>
      </c>
      <c r="E91" t="s">
        <v>210</v>
      </c>
      <c r="F91" t="s">
        <v>210</v>
      </c>
    </row>
    <row r="92" spans="2:7" x14ac:dyDescent="0.2">
      <c r="B92" t="s">
        <v>215</v>
      </c>
      <c r="C92">
        <v>90</v>
      </c>
      <c r="D92">
        <v>0</v>
      </c>
      <c r="E92" t="s">
        <v>210</v>
      </c>
      <c r="F92" t="s">
        <v>210</v>
      </c>
    </row>
    <row r="93" spans="2:7" x14ac:dyDescent="0.2">
      <c r="B93" t="s">
        <v>216</v>
      </c>
      <c r="C93">
        <v>91</v>
      </c>
      <c r="D93">
        <v>0</v>
      </c>
      <c r="E93" t="s">
        <v>210</v>
      </c>
      <c r="F93" t="s">
        <v>210</v>
      </c>
    </row>
    <row r="94" spans="2:7" x14ac:dyDescent="0.2">
      <c r="B94" t="s">
        <v>217</v>
      </c>
      <c r="C94">
        <v>92</v>
      </c>
      <c r="D94">
        <v>0</v>
      </c>
      <c r="E94" t="s">
        <v>210</v>
      </c>
      <c r="F94" t="s">
        <v>210</v>
      </c>
    </row>
    <row r="95" spans="2:7" x14ac:dyDescent="0.2">
      <c r="B95" t="s">
        <v>218</v>
      </c>
      <c r="C95">
        <v>93</v>
      </c>
      <c r="D95">
        <v>0</v>
      </c>
      <c r="E95" t="s">
        <v>210</v>
      </c>
      <c r="F95" t="s">
        <v>210</v>
      </c>
    </row>
    <row r="96" spans="2:7" x14ac:dyDescent="0.2">
      <c r="B96" t="s">
        <v>219</v>
      </c>
      <c r="C96">
        <v>94</v>
      </c>
      <c r="D96">
        <v>0</v>
      </c>
      <c r="E96" t="s">
        <v>210</v>
      </c>
      <c r="F96" t="s">
        <v>210</v>
      </c>
    </row>
    <row r="97" spans="1:11" x14ac:dyDescent="0.2">
      <c r="B97" t="s">
        <v>220</v>
      </c>
      <c r="C97">
        <v>95</v>
      </c>
      <c r="D97">
        <v>0</v>
      </c>
      <c r="E97" t="s">
        <v>210</v>
      </c>
      <c r="F97" t="s">
        <v>210</v>
      </c>
    </row>
    <row r="98" spans="1:11" x14ac:dyDescent="0.2">
      <c r="B98" t="s">
        <v>221</v>
      </c>
      <c r="C98">
        <v>96</v>
      </c>
      <c r="D98">
        <v>0</v>
      </c>
      <c r="E98" t="s">
        <v>210</v>
      </c>
      <c r="F98" t="s">
        <v>210</v>
      </c>
    </row>
    <row r="99" spans="1:11" x14ac:dyDescent="0.2">
      <c r="B99" t="s">
        <v>222</v>
      </c>
      <c r="C99">
        <v>97</v>
      </c>
      <c r="D99">
        <v>0</v>
      </c>
      <c r="E99" t="s">
        <v>210</v>
      </c>
      <c r="F99" t="s">
        <v>210</v>
      </c>
    </row>
    <row r="100" spans="1:11" x14ac:dyDescent="0.2">
      <c r="B100" t="s">
        <v>223</v>
      </c>
      <c r="C100">
        <v>98</v>
      </c>
      <c r="D100">
        <v>0</v>
      </c>
      <c r="E100" t="s">
        <v>210</v>
      </c>
      <c r="F100" t="s">
        <v>210</v>
      </c>
    </row>
    <row r="101" spans="1:11" x14ac:dyDescent="0.2">
      <c r="B101" t="s">
        <v>224</v>
      </c>
      <c r="C101">
        <v>99</v>
      </c>
      <c r="D101">
        <v>0</v>
      </c>
      <c r="E101" t="s">
        <v>210</v>
      </c>
      <c r="F101" t="s">
        <v>210</v>
      </c>
    </row>
    <row r="102" spans="1:11" x14ac:dyDescent="0.2">
      <c r="B102" t="s">
        <v>225</v>
      </c>
      <c r="C102">
        <v>100</v>
      </c>
      <c r="D102">
        <v>0</v>
      </c>
      <c r="E102" t="s">
        <v>210</v>
      </c>
      <c r="F102" t="s">
        <v>210</v>
      </c>
    </row>
    <row r="103" spans="1:11" x14ac:dyDescent="0.2">
      <c r="B103" t="s">
        <v>226</v>
      </c>
      <c r="C103" t="s">
        <v>227</v>
      </c>
      <c r="D103">
        <v>1</v>
      </c>
      <c r="E103" t="s">
        <v>210</v>
      </c>
      <c r="F103" t="s">
        <v>210</v>
      </c>
      <c r="I103" t="s">
        <v>290</v>
      </c>
      <c r="J103" t="s">
        <v>291</v>
      </c>
      <c r="K103" t="s">
        <v>292</v>
      </c>
    </row>
    <row r="104" spans="1:11" x14ac:dyDescent="0.2">
      <c r="A104" t="s">
        <v>228</v>
      </c>
      <c r="D104">
        <v>3899</v>
      </c>
      <c r="E104">
        <v>20416272</v>
      </c>
      <c r="F104">
        <v>19.09751</v>
      </c>
      <c r="G104">
        <f t="shared" si="1"/>
        <v>19.09751</v>
      </c>
      <c r="I104">
        <f>E104-SUM(E2:E86)</f>
        <v>147833</v>
      </c>
      <c r="J104">
        <f>SUM(D87:D102)</f>
        <v>1</v>
      </c>
      <c r="K104">
        <f>J104/I104</f>
        <v>6.764389547665271E-6</v>
      </c>
    </row>
    <row r="105" spans="1:11" x14ac:dyDescent="0.2">
      <c r="A105" t="s">
        <v>229</v>
      </c>
    </row>
    <row r="106" spans="1:11" x14ac:dyDescent="0.2">
      <c r="A106" t="s">
        <v>230</v>
      </c>
    </row>
    <row r="107" spans="1:11" x14ac:dyDescent="0.2">
      <c r="A107" t="s">
        <v>231</v>
      </c>
    </row>
    <row r="108" spans="1:11" x14ac:dyDescent="0.2">
      <c r="A108" t="s">
        <v>232</v>
      </c>
    </row>
    <row r="109" spans="1:11" x14ac:dyDescent="0.2">
      <c r="A109" t="s">
        <v>233</v>
      </c>
    </row>
    <row r="110" spans="1:11" x14ac:dyDescent="0.2">
      <c r="A110" t="s">
        <v>234</v>
      </c>
    </row>
    <row r="111" spans="1:11" x14ac:dyDescent="0.2">
      <c r="A111" t="s">
        <v>235</v>
      </c>
    </row>
    <row r="112" spans="1:11" x14ac:dyDescent="0.2">
      <c r="A112" t="s">
        <v>236</v>
      </c>
    </row>
    <row r="113" spans="1:1" x14ac:dyDescent="0.2">
      <c r="A113" t="s">
        <v>237</v>
      </c>
    </row>
    <row r="114" spans="1:1" x14ac:dyDescent="0.2">
      <c r="A114" t="s">
        <v>238</v>
      </c>
    </row>
    <row r="115" spans="1:1" x14ac:dyDescent="0.2">
      <c r="A115" t="s">
        <v>239</v>
      </c>
    </row>
    <row r="116" spans="1:1" x14ac:dyDescent="0.2">
      <c r="A116" t="s">
        <v>240</v>
      </c>
    </row>
    <row r="117" spans="1:1" x14ac:dyDescent="0.2">
      <c r="A117" t="s">
        <v>241</v>
      </c>
    </row>
    <row r="118" spans="1:1" x14ac:dyDescent="0.2">
      <c r="A118" t="s">
        <v>242</v>
      </c>
    </row>
    <row r="119" spans="1:1" x14ac:dyDescent="0.2">
      <c r="A119" t="s">
        <v>243</v>
      </c>
    </row>
    <row r="120" spans="1:1" x14ac:dyDescent="0.2">
      <c r="A120" t="s">
        <v>244</v>
      </c>
    </row>
    <row r="121" spans="1:1" x14ac:dyDescent="0.2">
      <c r="A121" t="s">
        <v>245</v>
      </c>
    </row>
    <row r="122" spans="1:1" x14ac:dyDescent="0.2">
      <c r="A122" t="s">
        <v>246</v>
      </c>
    </row>
    <row r="123" spans="1:1" x14ac:dyDescent="0.2">
      <c r="A123" t="s">
        <v>229</v>
      </c>
    </row>
    <row r="124" spans="1:1" x14ac:dyDescent="0.2">
      <c r="A124" t="s">
        <v>247</v>
      </c>
    </row>
    <row r="125" spans="1:1" x14ac:dyDescent="0.2">
      <c r="A125" t="s">
        <v>229</v>
      </c>
    </row>
    <row r="126" spans="1:1" x14ac:dyDescent="0.2">
      <c r="A126" t="s">
        <v>248</v>
      </c>
    </row>
    <row r="127" spans="1:1" x14ac:dyDescent="0.2">
      <c r="A127" t="s">
        <v>229</v>
      </c>
    </row>
    <row r="128" spans="1:1" x14ac:dyDescent="0.2">
      <c r="A128" t="s">
        <v>249</v>
      </c>
    </row>
    <row r="129" spans="1:1" x14ac:dyDescent="0.2">
      <c r="A129" t="s">
        <v>250</v>
      </c>
    </row>
    <row r="130" spans="1:1" x14ac:dyDescent="0.2">
      <c r="A130" t="s">
        <v>251</v>
      </c>
    </row>
    <row r="131" spans="1:1" x14ac:dyDescent="0.2">
      <c r="A131" t="s">
        <v>252</v>
      </c>
    </row>
    <row r="132" spans="1:1" x14ac:dyDescent="0.2">
      <c r="A132" t="s">
        <v>229</v>
      </c>
    </row>
    <row r="133" spans="1:1" x14ac:dyDescent="0.2">
      <c r="A133" t="s">
        <v>253</v>
      </c>
    </row>
    <row r="134" spans="1:1" x14ac:dyDescent="0.2">
      <c r="A134" t="s">
        <v>254</v>
      </c>
    </row>
    <row r="135" spans="1:1" x14ac:dyDescent="0.2">
      <c r="A135" t="s">
        <v>255</v>
      </c>
    </row>
    <row r="136" spans="1:1" x14ac:dyDescent="0.2">
      <c r="A136" t="s">
        <v>256</v>
      </c>
    </row>
    <row r="137" spans="1:1" x14ac:dyDescent="0.2">
      <c r="A137" t="s">
        <v>257</v>
      </c>
    </row>
    <row r="138" spans="1:1" x14ac:dyDescent="0.2">
      <c r="A138" t="s">
        <v>258</v>
      </c>
    </row>
    <row r="139" spans="1:1" x14ac:dyDescent="0.2">
      <c r="A139" t="s">
        <v>259</v>
      </c>
    </row>
    <row r="140" spans="1:1" x14ac:dyDescent="0.2">
      <c r="A140" t="s">
        <v>260</v>
      </c>
    </row>
    <row r="141" spans="1:1" x14ac:dyDescent="0.2">
      <c r="A141" t="s">
        <v>261</v>
      </c>
    </row>
    <row r="142" spans="1:1" x14ac:dyDescent="0.2">
      <c r="A142" t="s">
        <v>262</v>
      </c>
    </row>
    <row r="143" spans="1:1" x14ac:dyDescent="0.2">
      <c r="A143" t="s">
        <v>260</v>
      </c>
    </row>
    <row r="144" spans="1:1" x14ac:dyDescent="0.2">
      <c r="A144" t="s">
        <v>263</v>
      </c>
    </row>
    <row r="145" spans="1:1" x14ac:dyDescent="0.2">
      <c r="A145" t="s">
        <v>264</v>
      </c>
    </row>
    <row r="146" spans="1:1" x14ac:dyDescent="0.2">
      <c r="A146" t="s">
        <v>265</v>
      </c>
    </row>
    <row r="147" spans="1:1" x14ac:dyDescent="0.2">
      <c r="A147" t="s">
        <v>266</v>
      </c>
    </row>
    <row r="148" spans="1:1" x14ac:dyDescent="0.2">
      <c r="A148" t="s">
        <v>267</v>
      </c>
    </row>
    <row r="149" spans="1:1" x14ac:dyDescent="0.2">
      <c r="A149" t="s">
        <v>268</v>
      </c>
    </row>
    <row r="150" spans="1:1" x14ac:dyDescent="0.2">
      <c r="A150" t="s">
        <v>269</v>
      </c>
    </row>
    <row r="151" spans="1:1" x14ac:dyDescent="0.2">
      <c r="A151" t="s">
        <v>270</v>
      </c>
    </row>
    <row r="152" spans="1:1" x14ac:dyDescent="0.2">
      <c r="A152" t="s">
        <v>271</v>
      </c>
    </row>
    <row r="153" spans="1:1" x14ac:dyDescent="0.2">
      <c r="A153" t="s">
        <v>272</v>
      </c>
    </row>
    <row r="154" spans="1:1" x14ac:dyDescent="0.2">
      <c r="A154" t="s">
        <v>273</v>
      </c>
    </row>
    <row r="155" spans="1:1" x14ac:dyDescent="0.2">
      <c r="A155" t="s">
        <v>274</v>
      </c>
    </row>
    <row r="156" spans="1:1" x14ac:dyDescent="0.2">
      <c r="A156" t="s">
        <v>275</v>
      </c>
    </row>
    <row r="157" spans="1:1" x14ac:dyDescent="0.2">
      <c r="A157" t="s">
        <v>276</v>
      </c>
    </row>
    <row r="158" spans="1:1" x14ac:dyDescent="0.2">
      <c r="A158" t="s">
        <v>277</v>
      </c>
    </row>
    <row r="159" spans="1:1" x14ac:dyDescent="0.2">
      <c r="A159" t="s">
        <v>278</v>
      </c>
    </row>
    <row r="160" spans="1:1" x14ac:dyDescent="0.2">
      <c r="A160" t="s">
        <v>279</v>
      </c>
    </row>
    <row r="161" spans="1:1" x14ac:dyDescent="0.2">
      <c r="A161" t="s">
        <v>280</v>
      </c>
    </row>
    <row r="162" spans="1:1" x14ac:dyDescent="0.2">
      <c r="A162" t="s">
        <v>281</v>
      </c>
    </row>
    <row r="163" spans="1:1" x14ac:dyDescent="0.2">
      <c r="A163" t="s">
        <v>282</v>
      </c>
    </row>
    <row r="164" spans="1:1" x14ac:dyDescent="0.2">
      <c r="A164" t="s">
        <v>283</v>
      </c>
    </row>
    <row r="165" spans="1:1" x14ac:dyDescent="0.2">
      <c r="A165" t="s">
        <v>284</v>
      </c>
    </row>
    <row r="166" spans="1:1" x14ac:dyDescent="0.2">
      <c r="A166" t="s">
        <v>285</v>
      </c>
    </row>
    <row r="167" spans="1:1" x14ac:dyDescent="0.2">
      <c r="A167" t="s">
        <v>286</v>
      </c>
    </row>
    <row r="168" spans="1:1" x14ac:dyDescent="0.2">
      <c r="A168" t="s">
        <v>287</v>
      </c>
    </row>
    <row r="169" spans="1:1" x14ac:dyDescent="0.2">
      <c r="A169" t="s">
        <v>288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B59208-4ABE-674B-8D92-0F34400EA3A3}">
  <dimension ref="A1:Q89"/>
  <sheetViews>
    <sheetView tabSelected="1" zoomScale="130" zoomScaleNormal="130" workbookViewId="0">
      <pane xSplit="1" ySplit="3" topLeftCell="C4" activePane="bottomRight" state="frozen"/>
      <selection pane="topRight" activeCell="B1" sqref="B1"/>
      <selection pane="bottomLeft" activeCell="A4" sqref="A4"/>
      <selection pane="bottomRight" activeCell="A2" sqref="A2:A3"/>
    </sheetView>
  </sheetViews>
  <sheetFormatPr baseColWidth="10" defaultRowHeight="15" x14ac:dyDescent="0.2"/>
  <cols>
    <col min="3" max="3" width="11.1640625" bestFit="1" customWidth="1"/>
  </cols>
  <sheetData>
    <row r="1" spans="1:17" ht="17" x14ac:dyDescent="0.25">
      <c r="A1" s="21" t="s">
        <v>329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3"/>
      <c r="Q1" s="23"/>
    </row>
    <row r="2" spans="1:17" ht="150" x14ac:dyDescent="0.2">
      <c r="A2" s="60" t="s">
        <v>1</v>
      </c>
      <c r="B2" s="24" t="s">
        <v>293</v>
      </c>
      <c r="C2" s="25" t="s">
        <v>294</v>
      </c>
      <c r="D2" s="25" t="s">
        <v>295</v>
      </c>
      <c r="E2" s="25" t="s">
        <v>296</v>
      </c>
      <c r="F2" s="26" t="s">
        <v>297</v>
      </c>
      <c r="G2" s="26" t="s">
        <v>298</v>
      </c>
      <c r="H2" s="27" t="s">
        <v>299</v>
      </c>
      <c r="I2" s="27" t="s">
        <v>300</v>
      </c>
      <c r="J2" s="27" t="s">
        <v>301</v>
      </c>
      <c r="K2" s="26" t="s">
        <v>302</v>
      </c>
      <c r="L2" s="26" t="s">
        <v>303</v>
      </c>
      <c r="M2" s="27" t="s">
        <v>304</v>
      </c>
      <c r="N2" s="26" t="s">
        <v>305</v>
      </c>
      <c r="O2" s="28" t="s">
        <v>306</v>
      </c>
      <c r="P2" s="29" t="s">
        <v>307</v>
      </c>
      <c r="Q2" s="29" t="s">
        <v>308</v>
      </c>
    </row>
    <row r="3" spans="1:17" ht="18" x14ac:dyDescent="0.25">
      <c r="A3" s="61"/>
      <c r="B3" s="30" t="s">
        <v>309</v>
      </c>
      <c r="C3" s="31" t="s">
        <v>310</v>
      </c>
      <c r="D3" s="31" t="s">
        <v>311</v>
      </c>
      <c r="E3" s="31" t="s">
        <v>312</v>
      </c>
      <c r="F3" s="32" t="s">
        <v>313</v>
      </c>
      <c r="G3" s="32" t="s">
        <v>314</v>
      </c>
      <c r="H3" s="33" t="s">
        <v>315</v>
      </c>
      <c r="I3" s="33" t="s">
        <v>316</v>
      </c>
      <c r="J3" s="33" t="s">
        <v>317</v>
      </c>
      <c r="K3" s="32" t="s">
        <v>318</v>
      </c>
      <c r="L3" s="32" t="s">
        <v>319</v>
      </c>
      <c r="M3" s="33" t="s">
        <v>320</v>
      </c>
      <c r="N3" s="32" t="s">
        <v>321</v>
      </c>
      <c r="O3" s="34" t="s">
        <v>322</v>
      </c>
      <c r="P3" s="32" t="s">
        <v>323</v>
      </c>
      <c r="Q3" s="35" t="s">
        <v>324</v>
      </c>
    </row>
    <row r="4" spans="1:17" x14ac:dyDescent="0.2">
      <c r="A4" s="36" t="s">
        <v>15</v>
      </c>
      <c r="B4" s="37">
        <f>'2017 Life Table'!B4</f>
        <v>1.1878004297614098E-2</v>
      </c>
      <c r="C4" s="38">
        <f>'Opioid Mortality WONDER'!G2/100000</f>
        <v>9.6971891081171938E-6</v>
      </c>
      <c r="D4" s="37">
        <f>B4-C4</f>
        <v>1.186830710850598E-2</v>
      </c>
      <c r="E4" s="37">
        <f>1-(1-B4)^(D4/B4)</f>
        <v>1.186836488250409E-2</v>
      </c>
      <c r="F4" s="39">
        <v>100000</v>
      </c>
      <c r="G4" s="39">
        <f>F4*E4</f>
        <v>1186.836488250409</v>
      </c>
      <c r="H4" s="40">
        <f>'2017 Life Table'!C4</f>
        <v>100000</v>
      </c>
      <c r="I4" s="40">
        <f>'2017 Life Table'!D4</f>
        <v>1187.8004150390625</v>
      </c>
      <c r="J4" s="40">
        <f>'2017 Life Table'!E4</f>
        <v>98973.7421875</v>
      </c>
      <c r="K4" s="41">
        <v>0.13600000000000001</v>
      </c>
      <c r="L4" s="40">
        <f>K4*F4+(1-K4)*F5</f>
        <v>98974.57327415164</v>
      </c>
      <c r="M4" s="40">
        <f>'2017 Life Table'!F4</f>
        <v>7151019.5</v>
      </c>
      <c r="N4" s="40">
        <f>SUM(L4:$L$89)</f>
        <v>7191408.393959336</v>
      </c>
      <c r="O4" s="42">
        <f>'2017 Life Table'!G4</f>
        <v>71.51019287109375</v>
      </c>
      <c r="P4" s="43">
        <f>N4/F4</f>
        <v>71.914083939593354</v>
      </c>
      <c r="Q4" s="44">
        <f>(P4-O4)*365.25</f>
        <v>147.52121276948037</v>
      </c>
    </row>
    <row r="5" spans="1:17" x14ac:dyDescent="0.2">
      <c r="A5" s="45" t="s">
        <v>16</v>
      </c>
      <c r="B5" s="37">
        <f>'2017 Life Table'!B5</f>
        <v>6.2399188755080104E-4</v>
      </c>
      <c r="C5" s="38">
        <f>'Opioid Mortality WONDER'!G3/100000</f>
        <v>1.6137100808468752E-5</v>
      </c>
      <c r="D5" s="37">
        <f>B5-C5</f>
        <v>6.0785478674233232E-4</v>
      </c>
      <c r="E5" s="37">
        <f t="shared" ref="E5:E68" si="0">1-(1-B5)^(D5/B5)</f>
        <v>6.0785969229615322E-4</v>
      </c>
      <c r="F5" s="39">
        <f>F4*(1-E4)</f>
        <v>98813.16351174959</v>
      </c>
      <c r="G5" s="39">
        <f>F5*E5</f>
        <v>60.064539167061582</v>
      </c>
      <c r="H5" s="40">
        <f>'2017 Life Table'!C5</f>
        <v>98812.203125</v>
      </c>
      <c r="I5" s="40">
        <f>'2017 Life Table'!D5</f>
        <v>61.658012390136719</v>
      </c>
      <c r="J5" s="40">
        <f>'2017 Life Table'!E5</f>
        <v>98781.375</v>
      </c>
      <c r="K5" s="40"/>
      <c r="L5" s="40">
        <f>1*F6+0.5*G5</f>
        <v>98783.13124216607</v>
      </c>
      <c r="M5" s="40">
        <f>'2017 Life Table'!F5</f>
        <v>7052045.5</v>
      </c>
      <c r="N5" s="40">
        <f>SUM(L5:$L$89)</f>
        <v>7092433.8206851846</v>
      </c>
      <c r="O5" s="42">
        <f>'2017 Life Table'!G5</f>
        <v>71.3681640625</v>
      </c>
      <c r="P5" s="43">
        <f t="shared" ref="P5:P68" si="1">N5/F5</f>
        <v>71.776204390438764</v>
      </c>
      <c r="Q5" s="44">
        <f t="shared" ref="Q5:Q68" si="2">(P5-O5)*365.25</f>
        <v>149.0367297796335</v>
      </c>
    </row>
    <row r="6" spans="1:17" x14ac:dyDescent="0.2">
      <c r="A6" s="45" t="s">
        <v>17</v>
      </c>
      <c r="B6" s="37">
        <f>'2017 Life Table'!B6</f>
        <v>3.947498626075685E-4</v>
      </c>
      <c r="C6" s="38">
        <f>'Opioid Mortality WONDER'!G4/100000</f>
        <v>3.1910344695543403E-6</v>
      </c>
      <c r="D6" s="37">
        <f t="shared" ref="D6:D69" si="3">B6-C6</f>
        <v>3.9155882813801419E-4</v>
      </c>
      <c r="E6" s="37">
        <f t="shared" si="0"/>
        <v>3.9155945295976657E-4</v>
      </c>
      <c r="F6" s="39">
        <f t="shared" ref="F6:F69" si="4">F5*(1-E5)</f>
        <v>98753.098972582535</v>
      </c>
      <c r="G6" s="39">
        <f t="shared" ref="G6:G69" si="5">F6*E6</f>
        <v>38.667709411786106</v>
      </c>
      <c r="H6" s="40">
        <f>'2017 Life Table'!C6</f>
        <v>98750.546875</v>
      </c>
      <c r="I6" s="40">
        <f>'2017 Life Table'!D6</f>
        <v>38.981765747070312</v>
      </c>
      <c r="J6" s="40">
        <f>'2017 Life Table'!E6</f>
        <v>98731.0546875</v>
      </c>
      <c r="K6" s="40"/>
      <c r="L6" s="40">
        <f t="shared" ref="L6:L69" si="6">1*F7+0.5*G6</f>
        <v>98733.765117876639</v>
      </c>
      <c r="M6" s="40">
        <f>'2017 Life Table'!F6</f>
        <v>6953264</v>
      </c>
      <c r="N6" s="40">
        <f>SUM(L6:$L$89)</f>
        <v>6993650.6894430174</v>
      </c>
      <c r="O6" s="42">
        <f>'2017 Life Table'!G6</f>
        <v>70.412406921386719</v>
      </c>
      <c r="P6" s="43">
        <f t="shared" si="1"/>
        <v>70.81955667421343</v>
      </c>
      <c r="Q6" s="44">
        <f t="shared" si="2"/>
        <v>148.71144721995643</v>
      </c>
    </row>
    <row r="7" spans="1:17" x14ac:dyDescent="0.2">
      <c r="A7" s="45" t="s">
        <v>18</v>
      </c>
      <c r="B7" s="37">
        <f>'2017 Life Table'!B7</f>
        <v>3.5375182051211596E-4</v>
      </c>
      <c r="C7" s="38">
        <f>'Opioid Mortality WONDER'!G5/100000</f>
        <v>6.403709028269173E-6</v>
      </c>
      <c r="D7" s="37">
        <f t="shared" si="3"/>
        <v>3.4734811148384677E-4</v>
      </c>
      <c r="E7" s="37">
        <f t="shared" si="0"/>
        <v>3.4734922377555044E-4</v>
      </c>
      <c r="F7" s="39">
        <f t="shared" si="4"/>
        <v>98714.431263170743</v>
      </c>
      <c r="G7" s="39">
        <f t="shared" si="5"/>
        <v>34.288381074707289</v>
      </c>
      <c r="H7" s="40">
        <f>'2017 Life Table'!C7</f>
        <v>98711.5625</v>
      </c>
      <c r="I7" s="40">
        <f>'2017 Life Table'!D7</f>
        <v>34.919395446777344</v>
      </c>
      <c r="J7" s="40">
        <f>'2017 Life Table'!E7</f>
        <v>98694.1015625</v>
      </c>
      <c r="K7" s="40"/>
      <c r="L7" s="40">
        <f t="shared" si="6"/>
        <v>98697.287072633393</v>
      </c>
      <c r="M7" s="40">
        <f>'2017 Life Table'!F7</f>
        <v>6854533</v>
      </c>
      <c r="N7" s="40">
        <f>SUM(L7:$L$89)</f>
        <v>6894916.9243251411</v>
      </c>
      <c r="O7" s="42">
        <f>'2017 Life Table'!G7</f>
        <v>69.440017700195312</v>
      </c>
      <c r="P7" s="43">
        <f t="shared" si="1"/>
        <v>69.847101746890758</v>
      </c>
      <c r="Q7" s="44">
        <f t="shared" si="2"/>
        <v>148.68744805551131</v>
      </c>
    </row>
    <row r="8" spans="1:17" x14ac:dyDescent="0.2">
      <c r="A8" s="45" t="s">
        <v>19</v>
      </c>
      <c r="B8" s="37">
        <f>'2017 Life Table'!B8</f>
        <v>2.3875526676420122E-4</v>
      </c>
      <c r="C8" s="38">
        <f>'Opioid Mortality WONDER'!G6/100000</f>
        <v>6.4327504189328712E-6</v>
      </c>
      <c r="D8" s="37">
        <f t="shared" si="3"/>
        <v>2.3232251634526836E-4</v>
      </c>
      <c r="E8" s="37">
        <f t="shared" si="0"/>
        <v>2.3232326364275302E-4</v>
      </c>
      <c r="F8" s="39">
        <f t="shared" si="4"/>
        <v>98680.142882096043</v>
      </c>
      <c r="G8" s="39">
        <f t="shared" si="5"/>
        <v>22.925692851101736</v>
      </c>
      <c r="H8" s="40">
        <f>'2017 Life Table'!C8</f>
        <v>98676.640625</v>
      </c>
      <c r="I8" s="40">
        <f>'2017 Life Table'!D8</f>
        <v>23.559568405151367</v>
      </c>
      <c r="J8" s="40">
        <f>'2017 Life Table'!E8</f>
        <v>98664.859375</v>
      </c>
      <c r="K8" s="40"/>
      <c r="L8" s="40">
        <f t="shared" si="6"/>
        <v>98668.680035670492</v>
      </c>
      <c r="M8" s="40">
        <f>'2017 Life Table'!F8</f>
        <v>6755839</v>
      </c>
      <c r="N8" s="40">
        <f>SUM(L8:$L$89)</f>
        <v>6796219.6372525077</v>
      </c>
      <c r="O8" s="42">
        <f>'2017 Life Table'!G8</f>
        <v>68.464424133300781</v>
      </c>
      <c r="P8" s="43">
        <f t="shared" si="1"/>
        <v>68.871197778591537</v>
      </c>
      <c r="Q8" s="44">
        <f t="shared" si="2"/>
        <v>148.57407394244839</v>
      </c>
    </row>
    <row r="9" spans="1:17" x14ac:dyDescent="0.2">
      <c r="A9" s="45" t="s">
        <v>20</v>
      </c>
      <c r="B9" s="37">
        <f>'2017 Life Table'!B9</f>
        <v>2.3224687902256846E-4</v>
      </c>
      <c r="C9" s="38">
        <f>'Opioid Mortality WONDER'!G7/100000</f>
        <v>0</v>
      </c>
      <c r="D9" s="37">
        <f t="shared" si="3"/>
        <v>2.3224687902256846E-4</v>
      </c>
      <c r="E9" s="37">
        <f t="shared" si="0"/>
        <v>2.3224687902256846E-4</v>
      </c>
      <c r="F9" s="39">
        <f t="shared" si="4"/>
        <v>98657.217189244941</v>
      </c>
      <c r="G9" s="39">
        <f t="shared" si="5"/>
        <v>22.912830785253831</v>
      </c>
      <c r="H9" s="40">
        <f>'2017 Life Table'!C9</f>
        <v>98653.078125</v>
      </c>
      <c r="I9" s="40">
        <f>'2017 Life Table'!D9</f>
        <v>22.911869049072266</v>
      </c>
      <c r="J9" s="40">
        <f>'2017 Life Table'!E9</f>
        <v>98641.625</v>
      </c>
      <c r="K9" s="40"/>
      <c r="L9" s="40">
        <f t="shared" si="6"/>
        <v>98645.760773852322</v>
      </c>
      <c r="M9" s="40">
        <f>'2017 Life Table'!F9</f>
        <v>6657174</v>
      </c>
      <c r="N9" s="40">
        <f>SUM(L9:$L$89)</f>
        <v>6697550.9572168365</v>
      </c>
      <c r="O9" s="42">
        <f>'2017 Life Table'!G9</f>
        <v>67.48065185546875</v>
      </c>
      <c r="P9" s="43">
        <f t="shared" si="1"/>
        <v>67.887085689529926</v>
      </c>
      <c r="Q9" s="44">
        <f t="shared" si="2"/>
        <v>148.44995789084436</v>
      </c>
    </row>
    <row r="10" spans="1:17" x14ac:dyDescent="0.2">
      <c r="A10" s="45" t="s">
        <v>21</v>
      </c>
      <c r="B10" s="37">
        <f>'2017 Life Table'!B10</f>
        <v>2.1431157074403018E-4</v>
      </c>
      <c r="C10" s="38">
        <f>'Opioid Mortality WONDER'!G8/100000</f>
        <v>0</v>
      </c>
      <c r="D10" s="37">
        <f t="shared" si="3"/>
        <v>2.1431157074403018E-4</v>
      </c>
      <c r="E10" s="37">
        <f t="shared" si="0"/>
        <v>2.1431157074403018E-4</v>
      </c>
      <c r="F10" s="39">
        <f t="shared" si="4"/>
        <v>98634.304358459689</v>
      </c>
      <c r="G10" s="39">
        <f t="shared" si="5"/>
        <v>21.138472696306238</v>
      </c>
      <c r="H10" s="40">
        <f>'2017 Life Table'!C10</f>
        <v>98630.1640625</v>
      </c>
      <c r="I10" s="40">
        <f>'2017 Life Table'!D10</f>
        <v>21.137584686279297</v>
      </c>
      <c r="J10" s="40">
        <f>'2017 Life Table'!E10</f>
        <v>98619.59375</v>
      </c>
      <c r="K10" s="40"/>
      <c r="L10" s="40">
        <f t="shared" si="6"/>
        <v>98623.735122111539</v>
      </c>
      <c r="M10" s="40">
        <f>'2017 Life Table'!F10</f>
        <v>6558532.5</v>
      </c>
      <c r="N10" s="40">
        <f>SUM(L10:$L$89)</f>
        <v>6598905.196442984</v>
      </c>
      <c r="O10" s="42">
        <f>'2017 Life Table'!G10</f>
        <v>66.4962158203125</v>
      </c>
      <c r="P10" s="43">
        <f t="shared" si="1"/>
        <v>66.902739765478032</v>
      </c>
      <c r="Q10" s="44">
        <f t="shared" si="2"/>
        <v>148.48287097171041</v>
      </c>
    </row>
    <row r="11" spans="1:17" x14ac:dyDescent="0.2">
      <c r="A11" s="45" t="s">
        <v>22</v>
      </c>
      <c r="B11" s="37">
        <f>'2017 Life Table'!B11</f>
        <v>1.9591377349570394E-4</v>
      </c>
      <c r="C11" s="38">
        <f>'Opioid Mortality WONDER'!G9/100000</f>
        <v>0</v>
      </c>
      <c r="D11" s="37">
        <f t="shared" si="3"/>
        <v>1.9591377349570394E-4</v>
      </c>
      <c r="E11" s="37">
        <f t="shared" si="0"/>
        <v>1.9591377349570394E-4</v>
      </c>
      <c r="F11" s="39">
        <f t="shared" si="4"/>
        <v>98613.165885763388</v>
      </c>
      <c r="G11" s="39">
        <f t="shared" si="5"/>
        <v>19.319677445037726</v>
      </c>
      <c r="H11" s="40">
        <f>'2017 Life Table'!C11</f>
        <v>98609.0234375</v>
      </c>
      <c r="I11" s="40">
        <f>'2017 Life Table'!D11</f>
        <v>19.318866729736328</v>
      </c>
      <c r="J11" s="40">
        <f>'2017 Life Table'!E11</f>
        <v>98599.359375</v>
      </c>
      <c r="K11" s="40"/>
      <c r="L11" s="40">
        <f t="shared" si="6"/>
        <v>98603.506047040879</v>
      </c>
      <c r="M11" s="40">
        <f>'2017 Life Table'!F11</f>
        <v>6459913</v>
      </c>
      <c r="N11" s="40">
        <f>SUM(L11:$L$89)</f>
        <v>6500281.4613208724</v>
      </c>
      <c r="O11" s="42">
        <f>'2017 Life Table'!G11</f>
        <v>65.510360717773438</v>
      </c>
      <c r="P11" s="43">
        <f t="shared" si="1"/>
        <v>65.916973691433896</v>
      </c>
      <c r="Q11" s="44">
        <f t="shared" si="2"/>
        <v>148.51538862948229</v>
      </c>
    </row>
    <row r="12" spans="1:17" x14ac:dyDescent="0.2">
      <c r="A12" s="45" t="s">
        <v>23</v>
      </c>
      <c r="B12" s="37">
        <f>'2017 Life Table'!B12</f>
        <v>1.6909927944652736E-4</v>
      </c>
      <c r="C12" s="38">
        <f>'Opioid Mortality WONDER'!G10/100000</f>
        <v>3.1785385079940243E-6</v>
      </c>
      <c r="D12" s="37">
        <f t="shared" si="3"/>
        <v>1.6592074093853333E-4</v>
      </c>
      <c r="E12" s="37">
        <f t="shared" si="0"/>
        <v>1.6592100464640769E-4</v>
      </c>
      <c r="F12" s="39">
        <f t="shared" si="4"/>
        <v>98593.846208318355</v>
      </c>
      <c r="G12" s="39">
        <f t="shared" si="5"/>
        <v>16.358790014837595</v>
      </c>
      <c r="H12" s="40">
        <f>'2017 Life Table'!C12</f>
        <v>98589.703125</v>
      </c>
      <c r="I12" s="40">
        <f>'2017 Life Table'!D12</f>
        <v>16.67144775390625</v>
      </c>
      <c r="J12" s="40">
        <f>'2017 Life Table'!E12</f>
        <v>98581.3671875</v>
      </c>
      <c r="K12" s="40"/>
      <c r="L12" s="40">
        <f t="shared" si="6"/>
        <v>98585.666813310934</v>
      </c>
      <c r="M12" s="40">
        <f>'2017 Life Table'!F12</f>
        <v>6361313.5</v>
      </c>
      <c r="N12" s="40">
        <f>SUM(L12:$L$89)</f>
        <v>6401677.9552738322</v>
      </c>
      <c r="O12" s="42">
        <f>'2017 Life Table'!G12</f>
        <v>64.523101806640625</v>
      </c>
      <c r="P12" s="43">
        <f t="shared" si="1"/>
        <v>64.929792288940277</v>
      </c>
      <c r="Q12" s="44">
        <f t="shared" si="2"/>
        <v>148.54369865994789</v>
      </c>
    </row>
    <row r="13" spans="1:17" x14ac:dyDescent="0.2">
      <c r="A13" s="45" t="s">
        <v>24</v>
      </c>
      <c r="B13" s="37">
        <f>'2017 Life Table'!B13</f>
        <v>1.3684490113519132E-4</v>
      </c>
      <c r="C13" s="38">
        <f>'Opioid Mortality WONDER'!G11/100000</f>
        <v>0</v>
      </c>
      <c r="D13" s="37">
        <f t="shared" si="3"/>
        <v>1.3684490113519132E-4</v>
      </c>
      <c r="E13" s="37">
        <f t="shared" si="0"/>
        <v>1.3684490113519132E-4</v>
      </c>
      <c r="F13" s="39">
        <f t="shared" si="4"/>
        <v>98577.487418303514</v>
      </c>
      <c r="G13" s="39">
        <f t="shared" si="5"/>
        <v>13.489826519913311</v>
      </c>
      <c r="H13" s="40">
        <f>'2017 Life Table'!C13</f>
        <v>98573.03125</v>
      </c>
      <c r="I13" s="40">
        <f>'2017 Life Table'!D13</f>
        <v>13.489216804504395</v>
      </c>
      <c r="J13" s="40">
        <f>'2017 Life Table'!E13</f>
        <v>98566.28125</v>
      </c>
      <c r="K13" s="40"/>
      <c r="L13" s="40">
        <f t="shared" si="6"/>
        <v>98570.742505043556</v>
      </c>
      <c r="M13" s="40">
        <f>'2017 Life Table'!F13</f>
        <v>6262732</v>
      </c>
      <c r="N13" s="40">
        <f>SUM(L13:$L$89)</f>
        <v>6303092.288460521</v>
      </c>
      <c r="O13" s="42">
        <f>'2017 Life Table'!G13</f>
        <v>63.533927917480469</v>
      </c>
      <c r="P13" s="43">
        <f t="shared" si="1"/>
        <v>63.940484318838358</v>
      </c>
      <c r="Q13" s="44">
        <f t="shared" si="2"/>
        <v>148.49472559596907</v>
      </c>
    </row>
    <row r="14" spans="1:17" x14ac:dyDescent="0.2">
      <c r="A14" s="45" t="s">
        <v>25</v>
      </c>
      <c r="B14" s="37">
        <f>'2017 Life Table'!B14</f>
        <v>1.140384265454486E-4</v>
      </c>
      <c r="C14" s="38">
        <f>'Opioid Mortality WONDER'!G12/100000</f>
        <v>6.1698307615422111E-6</v>
      </c>
      <c r="D14" s="37">
        <f t="shared" si="3"/>
        <v>1.0786859578390639E-4</v>
      </c>
      <c r="E14" s="37">
        <f t="shared" si="0"/>
        <v>1.0786892856273766E-4</v>
      </c>
      <c r="F14" s="39">
        <f t="shared" si="4"/>
        <v>98563.997591783598</v>
      </c>
      <c r="G14" s="39">
        <f t="shared" si="5"/>
        <v>10.631992815085953</v>
      </c>
      <c r="H14" s="40">
        <f>'2017 Life Table'!C14</f>
        <v>98559.5390625</v>
      </c>
      <c r="I14" s="40">
        <f>'2017 Life Table'!D14</f>
        <v>11.239574432373047</v>
      </c>
      <c r="J14" s="40">
        <f>'2017 Life Table'!E14</f>
        <v>98553.921875</v>
      </c>
      <c r="K14" s="40"/>
      <c r="L14" s="40">
        <f t="shared" si="6"/>
        <v>98558.681595376052</v>
      </c>
      <c r="M14" s="40">
        <f>'2017 Life Table'!F14</f>
        <v>6164166</v>
      </c>
      <c r="N14" s="40">
        <f>SUM(L14:$L$89)</f>
        <v>6204521.5459554773</v>
      </c>
      <c r="O14" s="42">
        <f>'2017 Life Table'!G14</f>
        <v>62.542560577392578</v>
      </c>
      <c r="P14" s="43">
        <f t="shared" si="1"/>
        <v>62.949167013825473</v>
      </c>
      <c r="Q14" s="44">
        <f t="shared" si="2"/>
        <v>148.51300090711496</v>
      </c>
    </row>
    <row r="15" spans="1:17" x14ac:dyDescent="0.2">
      <c r="A15" s="45" t="s">
        <v>26</v>
      </c>
      <c r="B15" s="37">
        <f>'2017 Life Table'!B15</f>
        <v>1.2632849393412471E-4</v>
      </c>
      <c r="C15" s="38">
        <f>'Opioid Mortality WONDER'!G13/100000</f>
        <v>0</v>
      </c>
      <c r="D15" s="37">
        <f t="shared" si="3"/>
        <v>1.2632849393412471E-4</v>
      </c>
      <c r="E15" s="37">
        <f t="shared" si="0"/>
        <v>1.2632849393412471E-4</v>
      </c>
      <c r="F15" s="39">
        <f t="shared" si="4"/>
        <v>98553.365598968507</v>
      </c>
      <c r="G15" s="39">
        <f t="shared" si="5"/>
        <v>12.450098248256868</v>
      </c>
      <c r="H15" s="40">
        <f>'2017 Life Table'!C15</f>
        <v>98548.296875</v>
      </c>
      <c r="I15" s="40">
        <f>'2017 Life Table'!D15</f>
        <v>12.449458122253418</v>
      </c>
      <c r="J15" s="40">
        <f>'2017 Life Table'!E15</f>
        <v>98542.0703125</v>
      </c>
      <c r="K15" s="40"/>
      <c r="L15" s="40">
        <f t="shared" si="6"/>
        <v>98547.140549844378</v>
      </c>
      <c r="M15" s="40">
        <f>'2017 Life Table'!F15</f>
        <v>6065612</v>
      </c>
      <c r="N15" s="40">
        <f>SUM(L15:$L$89)</f>
        <v>6105962.8643601015</v>
      </c>
      <c r="O15" s="42">
        <f>'2017 Life Table'!G15</f>
        <v>61.549636840820312</v>
      </c>
      <c r="P15" s="43">
        <f t="shared" si="1"/>
        <v>61.95590406527942</v>
      </c>
      <c r="Q15" s="44">
        <f t="shared" si="2"/>
        <v>148.38910373368884</v>
      </c>
    </row>
    <row r="16" spans="1:17" x14ac:dyDescent="0.2">
      <c r="A16" s="45" t="s">
        <v>27</v>
      </c>
      <c r="B16" s="37">
        <f>'2017 Life Table'!B16</f>
        <v>2.0388425036799163E-4</v>
      </c>
      <c r="C16" s="38">
        <f>'Opioid Mortality WONDER'!G14/100000</f>
        <v>3.2138529919364429E-6</v>
      </c>
      <c r="D16" s="37">
        <f t="shared" si="3"/>
        <v>2.0067039737605517E-4</v>
      </c>
      <c r="E16" s="37">
        <f t="shared" si="0"/>
        <v>2.006707198608515E-4</v>
      </c>
      <c r="F16" s="39">
        <f t="shared" si="4"/>
        <v>98540.91550072025</v>
      </c>
      <c r="G16" s="39">
        <f t="shared" si="5"/>
        <v>19.774276449276872</v>
      </c>
      <c r="H16" s="40">
        <f>'2017 Life Table'!C16</f>
        <v>98535.84375</v>
      </c>
      <c r="I16" s="40">
        <f>'2017 Life Table'!D16</f>
        <v>20.089906692504883</v>
      </c>
      <c r="J16" s="40">
        <f>'2017 Life Table'!E16</f>
        <v>98525.796875</v>
      </c>
      <c r="K16" s="40"/>
      <c r="L16" s="40">
        <f t="shared" si="6"/>
        <v>98531.028362495621</v>
      </c>
      <c r="M16" s="40">
        <f>'2017 Life Table'!F16</f>
        <v>5967070</v>
      </c>
      <c r="N16" s="40">
        <f>SUM(L16:$L$89)</f>
        <v>6007415.7238102565</v>
      </c>
      <c r="O16" s="42">
        <f>'2017 Life Table'!G16</f>
        <v>60.557353973388672</v>
      </c>
      <c r="P16" s="43">
        <f t="shared" si="1"/>
        <v>60.963668677975164</v>
      </c>
      <c r="Q16" s="44">
        <f t="shared" si="2"/>
        <v>148.40644585021633</v>
      </c>
    </row>
    <row r="17" spans="1:17" x14ac:dyDescent="0.2">
      <c r="A17" s="45" t="s">
        <v>28</v>
      </c>
      <c r="B17" s="37">
        <f>'2017 Life Table'!B17</f>
        <v>3.6301871296018362E-4</v>
      </c>
      <c r="C17" s="38">
        <f>'Opioid Mortality WONDER'!G15/100000</f>
        <v>0</v>
      </c>
      <c r="D17" s="37">
        <f t="shared" si="3"/>
        <v>3.6301871296018362E-4</v>
      </c>
      <c r="E17" s="37">
        <f t="shared" si="0"/>
        <v>3.6301871296018362E-4</v>
      </c>
      <c r="F17" s="39">
        <f t="shared" si="4"/>
        <v>98521.141224270978</v>
      </c>
      <c r="G17" s="39">
        <f t="shared" si="5"/>
        <v>35.765017886603339</v>
      </c>
      <c r="H17" s="40">
        <f>'2017 Life Table'!C17</f>
        <v>98515.75</v>
      </c>
      <c r="I17" s="40">
        <f>'2017 Life Table'!D17</f>
        <v>35.7630615234375</v>
      </c>
      <c r="J17" s="40">
        <f>'2017 Life Table'!E17</f>
        <v>98497.8671875</v>
      </c>
      <c r="K17" s="40"/>
      <c r="L17" s="40">
        <f t="shared" si="6"/>
        <v>98503.258715327684</v>
      </c>
      <c r="M17" s="40">
        <f>'2017 Life Table'!F17</f>
        <v>5868544</v>
      </c>
      <c r="N17" s="40">
        <f>SUM(L17:$L$89)</f>
        <v>5908884.6954477616</v>
      </c>
      <c r="O17" s="42">
        <f>'2017 Life Table'!G17</f>
        <v>59.569602966308594</v>
      </c>
      <c r="P17" s="43">
        <f t="shared" si="1"/>
        <v>59.975804401178515</v>
      </c>
      <c r="Q17" s="44">
        <f t="shared" si="2"/>
        <v>148.36507408623856</v>
      </c>
    </row>
    <row r="18" spans="1:17" x14ac:dyDescent="0.2">
      <c r="A18" s="45" t="s">
        <v>29</v>
      </c>
      <c r="B18" s="37">
        <f>'2017 Life Table'!B18</f>
        <v>5.815023323521018E-4</v>
      </c>
      <c r="C18" s="38">
        <f>'Opioid Mortality WONDER'!G16/100000</f>
        <v>0</v>
      </c>
      <c r="D18" s="37">
        <f t="shared" si="3"/>
        <v>5.815023323521018E-4</v>
      </c>
      <c r="E18" s="37">
        <f t="shared" si="0"/>
        <v>5.815023323521018E-4</v>
      </c>
      <c r="F18" s="39">
        <f t="shared" si="4"/>
        <v>98485.376206384375</v>
      </c>
      <c r="G18" s="39">
        <f t="shared" si="5"/>
        <v>57.269475966586704</v>
      </c>
      <c r="H18" s="40">
        <f>'2017 Life Table'!C18</f>
        <v>98479.984375</v>
      </c>
      <c r="I18" s="40">
        <f>'2017 Life Table'!D18</f>
        <v>57.266342163085938</v>
      </c>
      <c r="J18" s="40">
        <f>'2017 Life Table'!E18</f>
        <v>98451.3515625</v>
      </c>
      <c r="K18" s="40"/>
      <c r="L18" s="40">
        <f t="shared" si="6"/>
        <v>98456.741468401073</v>
      </c>
      <c r="M18" s="40">
        <f>'2017 Life Table'!F18</f>
        <v>5770046.5</v>
      </c>
      <c r="N18" s="40">
        <f>SUM(L18:$L$89)</f>
        <v>5810381.4367324337</v>
      </c>
      <c r="O18" s="42">
        <f>'2017 Life Table'!G18</f>
        <v>58.591056823730469</v>
      </c>
      <c r="P18" s="43">
        <f t="shared" si="1"/>
        <v>58.997403071866138</v>
      </c>
      <c r="Q18" s="44">
        <f t="shared" si="2"/>
        <v>148.41796713155327</v>
      </c>
    </row>
    <row r="19" spans="1:17" x14ac:dyDescent="0.2">
      <c r="A19" s="45" t="s">
        <v>30</v>
      </c>
      <c r="B19" s="37">
        <f>'2017 Life Table'!B19</f>
        <v>8.1691937521100044E-4</v>
      </c>
      <c r="C19" s="38">
        <f>'Opioid Mortality WONDER'!G17/100000</f>
        <v>0</v>
      </c>
      <c r="D19" s="37">
        <f t="shared" si="3"/>
        <v>8.1691937521100044E-4</v>
      </c>
      <c r="E19" s="37">
        <f t="shared" si="0"/>
        <v>8.1691937521100044E-4</v>
      </c>
      <c r="F19" s="39">
        <f t="shared" si="4"/>
        <v>98428.106730417785</v>
      </c>
      <c r="G19" s="39">
        <f t="shared" si="5"/>
        <v>80.407827453414569</v>
      </c>
      <c r="H19" s="40">
        <f>'2017 Life Table'!C19</f>
        <v>98422.71875</v>
      </c>
      <c r="I19" s="40">
        <f>'2017 Life Table'!D19</f>
        <v>80.403427124023438</v>
      </c>
      <c r="J19" s="40">
        <f>'2017 Life Table'!E19</f>
        <v>98382.515625</v>
      </c>
      <c r="K19" s="40"/>
      <c r="L19" s="40">
        <f t="shared" si="6"/>
        <v>98387.902816691087</v>
      </c>
      <c r="M19" s="40">
        <f>'2017 Life Table'!F19</f>
        <v>5671595</v>
      </c>
      <c r="N19" s="40">
        <f>SUM(L19:$L$89)</f>
        <v>5711924.6952640312</v>
      </c>
      <c r="O19" s="42">
        <f>'2017 Life Table'!G19</f>
        <v>57.624855041503906</v>
      </c>
      <c r="P19" s="43">
        <f t="shared" si="1"/>
        <v>58.031439240300287</v>
      </c>
      <c r="Q19" s="44">
        <f t="shared" si="2"/>
        <v>148.50487861037806</v>
      </c>
    </row>
    <row r="20" spans="1:17" x14ac:dyDescent="0.2">
      <c r="A20" s="45" t="s">
        <v>31</v>
      </c>
      <c r="B20" s="37">
        <f>'2017 Life Table'!B20</f>
        <v>1.0452257702127099E-3</v>
      </c>
      <c r="C20" s="38">
        <f>'Opioid Mortality WONDER'!G18/100000</f>
        <v>3.0883165895102239E-6</v>
      </c>
      <c r="D20" s="37">
        <f t="shared" si="3"/>
        <v>1.0421374536231996E-3</v>
      </c>
      <c r="E20" s="37">
        <f t="shared" si="0"/>
        <v>1.0421390634109962E-3</v>
      </c>
      <c r="F20" s="39">
        <f t="shared" si="4"/>
        <v>98347.698902964374</v>
      </c>
      <c r="G20" s="39">
        <f t="shared" si="5"/>
        <v>102.49197882336195</v>
      </c>
      <c r="H20" s="40">
        <f>'2017 Life Table'!C20</f>
        <v>98342.3125</v>
      </c>
      <c r="I20" s="40">
        <f>'2017 Life Table'!D20</f>
        <v>102.7899169921875</v>
      </c>
      <c r="J20" s="40">
        <f>'2017 Life Table'!E20</f>
        <v>98290.921875</v>
      </c>
      <c r="K20" s="40"/>
      <c r="L20" s="40">
        <f t="shared" si="6"/>
        <v>98296.452913552683</v>
      </c>
      <c r="M20" s="40">
        <f>'2017 Life Table'!F20</f>
        <v>5573212.5</v>
      </c>
      <c r="N20" s="40">
        <f>SUM(L20:$L$89)</f>
        <v>5613536.7924473407</v>
      </c>
      <c r="O20" s="42">
        <f>'2017 Life Table'!G20</f>
        <v>56.671562194824219</v>
      </c>
      <c r="P20" s="43">
        <f t="shared" si="1"/>
        <v>57.078476213113909</v>
      </c>
      <c r="Q20" s="44">
        <f t="shared" si="2"/>
        <v>148.62534518030935</v>
      </c>
    </row>
    <row r="21" spans="1:17" x14ac:dyDescent="0.2">
      <c r="A21" s="45" t="s">
        <v>32</v>
      </c>
      <c r="B21" s="37">
        <f>'2017 Life Table'!B21</f>
        <v>1.2728557921946049E-3</v>
      </c>
      <c r="C21" s="38">
        <f>'Opioid Mortality WONDER'!G19/100000</f>
        <v>2.9940836906273204E-6</v>
      </c>
      <c r="D21" s="37">
        <f t="shared" si="3"/>
        <v>1.2698617085039777E-3</v>
      </c>
      <c r="E21" s="37">
        <f t="shared" si="0"/>
        <v>1.2698636103490868E-3</v>
      </c>
      <c r="F21" s="39">
        <f t="shared" si="4"/>
        <v>98245.206924141006</v>
      </c>
      <c r="G21" s="39">
        <f t="shared" si="5"/>
        <v>124.7580131641828</v>
      </c>
      <c r="H21" s="40">
        <f>'2017 Life Table'!C21</f>
        <v>98239.5234375</v>
      </c>
      <c r="I21" s="40">
        <f>'2017 Life Table'!D21</f>
        <v>125.04474639892578</v>
      </c>
      <c r="J21" s="40">
        <f>'2017 Life Table'!E21</f>
        <v>98177</v>
      </c>
      <c r="K21" s="40"/>
      <c r="L21" s="40">
        <f t="shared" si="6"/>
        <v>98182.827917558912</v>
      </c>
      <c r="M21" s="40">
        <f>'2017 Life Table'!F21</f>
        <v>5474921.5</v>
      </c>
      <c r="N21" s="40">
        <f>SUM(L21:$L$89)</f>
        <v>5515240.3395337891</v>
      </c>
      <c r="O21" s="42">
        <f>'2017 Life Table'!G21</f>
        <v>55.730335235595703</v>
      </c>
      <c r="P21" s="43">
        <f t="shared" si="1"/>
        <v>56.137500364697928</v>
      </c>
      <c r="Q21" s="44">
        <f t="shared" si="2"/>
        <v>148.71706340458763</v>
      </c>
    </row>
    <row r="22" spans="1:17" x14ac:dyDescent="0.2">
      <c r="A22" s="45" t="s">
        <v>33</v>
      </c>
      <c r="B22" s="37">
        <f>'2017 Life Table'!B22</f>
        <v>1.4895062195137143E-3</v>
      </c>
      <c r="C22" s="38">
        <f>'Opioid Mortality WONDER'!G20/100000</f>
        <v>2.1433142374241038E-5</v>
      </c>
      <c r="D22" s="37">
        <f t="shared" si="3"/>
        <v>1.4680730771394733E-3</v>
      </c>
      <c r="E22" s="37">
        <f t="shared" si="0"/>
        <v>1.4680888177788232E-3</v>
      </c>
      <c r="F22" s="39">
        <f t="shared" si="4"/>
        <v>98120.448910976818</v>
      </c>
      <c r="G22" s="39">
        <f t="shared" si="5"/>
        <v>144.04953384164338</v>
      </c>
      <c r="H22" s="40">
        <f>'2017 Life Table'!C22</f>
        <v>98114.4765625</v>
      </c>
      <c r="I22" s="40">
        <f>'2017 Life Table'!D22</f>
        <v>146.14212036132812</v>
      </c>
      <c r="J22" s="40">
        <f>'2017 Life Table'!E22</f>
        <v>98041.40625</v>
      </c>
      <c r="K22" s="40"/>
      <c r="L22" s="40">
        <f t="shared" si="6"/>
        <v>98048.424144056</v>
      </c>
      <c r="M22" s="40">
        <f>'2017 Life Table'!F22</f>
        <v>5376744.5</v>
      </c>
      <c r="N22" s="40">
        <f>SUM(L22:$L$89)</f>
        <v>5417057.5116162291</v>
      </c>
      <c r="O22" s="42">
        <f>'2017 Life Table'!G22</f>
        <v>54.800724029541016</v>
      </c>
      <c r="P22" s="43">
        <f t="shared" si="1"/>
        <v>55.208242234307782</v>
      </c>
      <c r="Q22" s="44">
        <f t="shared" si="2"/>
        <v>148.84602429106152</v>
      </c>
    </row>
    <row r="23" spans="1:17" x14ac:dyDescent="0.2">
      <c r="A23" s="45" t="s">
        <v>34</v>
      </c>
      <c r="B23" s="37">
        <f>'2017 Life Table'!B23</f>
        <v>1.6907433746382594E-3</v>
      </c>
      <c r="C23" s="38">
        <f>'Opioid Mortality WONDER'!G21/100000</f>
        <v>3.3452444309283054E-5</v>
      </c>
      <c r="D23" s="37">
        <f t="shared" si="3"/>
        <v>1.6572909303289762E-3</v>
      </c>
      <c r="E23" s="37">
        <f t="shared" si="0"/>
        <v>1.6573186664905482E-3</v>
      </c>
      <c r="F23" s="39">
        <f t="shared" si="4"/>
        <v>97976.399377135182</v>
      </c>
      <c r="G23" s="39">
        <f t="shared" si="5"/>
        <v>162.37811556325906</v>
      </c>
      <c r="H23" s="40">
        <f>'2017 Life Table'!C23</f>
        <v>97968.3359375</v>
      </c>
      <c r="I23" s="40">
        <f>'2017 Life Table'!D23</f>
        <v>165.63931274414062</v>
      </c>
      <c r="J23" s="40">
        <f>'2017 Life Table'!E23</f>
        <v>97885.515625</v>
      </c>
      <c r="K23" s="40"/>
      <c r="L23" s="40">
        <f t="shared" si="6"/>
        <v>97895.210319353544</v>
      </c>
      <c r="M23" s="40">
        <f>'2017 Life Table'!F23</f>
        <v>5278703</v>
      </c>
      <c r="N23" s="40">
        <f>SUM(L23:$L$89)</f>
        <v>5319009.0874721734</v>
      </c>
      <c r="O23" s="42">
        <f>'2017 Life Table'!G23</f>
        <v>53.881725311279297</v>
      </c>
      <c r="P23" s="43">
        <f t="shared" si="1"/>
        <v>54.288676878173519</v>
      </c>
      <c r="Q23" s="44">
        <f t="shared" si="2"/>
        <v>148.63905980811444</v>
      </c>
    </row>
    <row r="24" spans="1:17" x14ac:dyDescent="0.2">
      <c r="A24" s="45" t="s">
        <v>35</v>
      </c>
      <c r="B24" s="37">
        <f>'2017 Life Table'!B24</f>
        <v>1.8909043865278363E-3</v>
      </c>
      <c r="C24" s="38">
        <f>'Opioid Mortality WONDER'!G22/100000</f>
        <v>6.7160800000000002E-5</v>
      </c>
      <c r="D24" s="37">
        <f t="shared" si="3"/>
        <v>1.8237435865278363E-3</v>
      </c>
      <c r="E24" s="37">
        <f t="shared" si="0"/>
        <v>1.8238048685774721E-3</v>
      </c>
      <c r="F24" s="39">
        <f t="shared" si="4"/>
        <v>97814.021261571921</v>
      </c>
      <c r="G24" s="39">
        <f t="shared" si="5"/>
        <v>178.39368819199524</v>
      </c>
      <c r="H24" s="40">
        <f>'2017 Life Table'!C24</f>
        <v>97802.6953125</v>
      </c>
      <c r="I24" s="40">
        <f>'2017 Life Table'!D24</f>
        <v>184.935546875</v>
      </c>
      <c r="J24" s="40">
        <f>'2017 Life Table'!E24</f>
        <v>97710.2265625</v>
      </c>
      <c r="K24" s="40"/>
      <c r="L24" s="40">
        <f t="shared" si="6"/>
        <v>97724.824417475931</v>
      </c>
      <c r="M24" s="40">
        <f>'2017 Life Table'!F24</f>
        <v>5180817.5</v>
      </c>
      <c r="N24" s="40">
        <f>SUM(L24:$L$89)</f>
        <v>5221113.8771528201</v>
      </c>
      <c r="O24" s="42">
        <f>'2017 Life Table'!G24</f>
        <v>52.972133636474609</v>
      </c>
      <c r="P24" s="43">
        <f t="shared" si="1"/>
        <v>53.377969843307454</v>
      </c>
      <c r="Q24" s="44">
        <f t="shared" si="2"/>
        <v>148.23167454569662</v>
      </c>
    </row>
    <row r="25" spans="1:17" x14ac:dyDescent="0.2">
      <c r="A25" s="45" t="s">
        <v>36</v>
      </c>
      <c r="B25" s="37">
        <f>'2017 Life Table'!B25</f>
        <v>2.0782584324479103E-3</v>
      </c>
      <c r="C25" s="38">
        <f>'Opioid Mortality WONDER'!G23/100000</f>
        <v>6.0885399999999998E-5</v>
      </c>
      <c r="D25" s="37">
        <f t="shared" si="3"/>
        <v>2.0173730324479105E-3</v>
      </c>
      <c r="E25" s="37">
        <f t="shared" si="0"/>
        <v>2.0174344905674602E-3</v>
      </c>
      <c r="F25" s="39">
        <f t="shared" si="4"/>
        <v>97635.627573379927</v>
      </c>
      <c r="G25" s="39">
        <f t="shared" si="5"/>
        <v>196.97348257473601</v>
      </c>
      <c r="H25" s="40">
        <f>'2017 Life Table'!C25</f>
        <v>97617.7578125</v>
      </c>
      <c r="I25" s="40">
        <f>'2017 Life Table'!D25</f>
        <v>202.87492370605469</v>
      </c>
      <c r="J25" s="40">
        <f>'2017 Life Table'!E25</f>
        <v>97516.3203125</v>
      </c>
      <c r="K25" s="40"/>
      <c r="L25" s="40">
        <f t="shared" si="6"/>
        <v>97537.140832092569</v>
      </c>
      <c r="M25" s="40">
        <f>'2017 Life Table'!F25</f>
        <v>5083107.5</v>
      </c>
      <c r="N25" s="40">
        <f>SUM(L25:$L$89)</f>
        <v>5123389.0527353445</v>
      </c>
      <c r="O25" s="42">
        <f>'2017 Life Table'!G25</f>
        <v>52.071544647216797</v>
      </c>
      <c r="P25" s="43">
        <f t="shared" si="1"/>
        <v>52.474585149614192</v>
      </c>
      <c r="Q25" s="44">
        <f t="shared" si="2"/>
        <v>147.21054350064873</v>
      </c>
    </row>
    <row r="26" spans="1:17" x14ac:dyDescent="0.2">
      <c r="A26" s="45" t="s">
        <v>37</v>
      </c>
      <c r="B26" s="37">
        <f>'2017 Life Table'!B26</f>
        <v>2.221359871327877E-3</v>
      </c>
      <c r="C26" s="38">
        <f>'Opioid Mortality WONDER'!G24/100000</f>
        <v>1.214673E-4</v>
      </c>
      <c r="D26" s="37">
        <f t="shared" si="3"/>
        <v>2.0998925713278768E-3</v>
      </c>
      <c r="E26" s="37">
        <f t="shared" si="0"/>
        <v>2.1000202051789651E-3</v>
      </c>
      <c r="F26" s="39">
        <f t="shared" si="4"/>
        <v>97438.654090805197</v>
      </c>
      <c r="G26" s="39">
        <f t="shared" si="5"/>
        <v>204.62314235613493</v>
      </c>
      <c r="H26" s="40">
        <f>'2017 Life Table'!C26</f>
        <v>97414.8828125</v>
      </c>
      <c r="I26" s="40">
        <f>'2017 Life Table'!D26</f>
        <v>216.39350891113281</v>
      </c>
      <c r="J26" s="40">
        <f>'2017 Life Table'!E26</f>
        <v>97306.6875</v>
      </c>
      <c r="K26" s="40"/>
      <c r="L26" s="40">
        <f t="shared" si="6"/>
        <v>97336.342519627127</v>
      </c>
      <c r="M26" s="40">
        <f>'2017 Life Table'!F26</f>
        <v>4985591</v>
      </c>
      <c r="N26" s="40">
        <f>SUM(L26:$L$89)</f>
        <v>5025851.9119032528</v>
      </c>
      <c r="O26" s="42">
        <f>'2017 Life Table'!G26</f>
        <v>51.178947448730469</v>
      </c>
      <c r="P26" s="43">
        <f t="shared" si="1"/>
        <v>51.579652436696755</v>
      </c>
      <c r="Q26" s="44">
        <f t="shared" si="2"/>
        <v>146.35749685468591</v>
      </c>
    </row>
    <row r="27" spans="1:17" x14ac:dyDescent="0.2">
      <c r="A27" s="45" t="s">
        <v>38</v>
      </c>
      <c r="B27" s="37">
        <f>'2017 Life Table'!B27</f>
        <v>2.3085926659405231E-3</v>
      </c>
      <c r="C27" s="38">
        <f>'Opioid Mortality WONDER'!G25/100000</f>
        <v>1.08133E-4</v>
      </c>
      <c r="D27" s="37">
        <f t="shared" si="3"/>
        <v>2.2004596659405233E-3</v>
      </c>
      <c r="E27" s="37">
        <f t="shared" si="0"/>
        <v>2.2005787330466875E-3</v>
      </c>
      <c r="F27" s="39">
        <f t="shared" si="4"/>
        <v>97234.030948449057</v>
      </c>
      <c r="G27" s="39">
        <f t="shared" si="5"/>
        <v>213.97114063356042</v>
      </c>
      <c r="H27" s="40">
        <f>'2017 Life Table'!C27</f>
        <v>97198.4921875</v>
      </c>
      <c r="I27" s="40">
        <f>'2017 Life Table'!D27</f>
        <v>224.3917236328125</v>
      </c>
      <c r="J27" s="40">
        <f>'2017 Life Table'!E27</f>
        <v>97086.296875</v>
      </c>
      <c r="K27" s="40"/>
      <c r="L27" s="40">
        <f t="shared" si="6"/>
        <v>97127.045378132287</v>
      </c>
      <c r="M27" s="40">
        <f>'2017 Life Table'!F27</f>
        <v>4888284.5</v>
      </c>
      <c r="N27" s="40">
        <f>SUM(L27:$L$89)</f>
        <v>4928515.5693836259</v>
      </c>
      <c r="O27" s="42">
        <f>'2017 Life Table'!G27</f>
        <v>50.291774749755859</v>
      </c>
      <c r="P27" s="43">
        <f t="shared" si="1"/>
        <v>50.68714647854717</v>
      </c>
      <c r="Q27" s="44">
        <f t="shared" si="2"/>
        <v>144.40952394102626</v>
      </c>
    </row>
    <row r="28" spans="1:17" x14ac:dyDescent="0.2">
      <c r="A28" s="45" t="s">
        <v>39</v>
      </c>
      <c r="B28" s="37">
        <f>'2017 Life Table'!B28</f>
        <v>2.3544423747807741E-3</v>
      </c>
      <c r="C28" s="38">
        <f>'Opioid Mortality WONDER'!G26/100000</f>
        <v>1.3214880000000001E-4</v>
      </c>
      <c r="D28" s="37">
        <f t="shared" si="3"/>
        <v>2.2222935747807739E-3</v>
      </c>
      <c r="E28" s="37">
        <f t="shared" si="0"/>
        <v>2.2224405333505226E-3</v>
      </c>
      <c r="F28" s="39">
        <f t="shared" si="4"/>
        <v>97020.059807815502</v>
      </c>
      <c r="G28" s="39">
        <f t="shared" si="5"/>
        <v>215.62131346498109</v>
      </c>
      <c r="H28" s="40">
        <f>'2017 Life Table'!C28</f>
        <v>96974.1015625</v>
      </c>
      <c r="I28" s="40">
        <f>'2017 Life Table'!D28</f>
        <v>228.31993103027344</v>
      </c>
      <c r="J28" s="40">
        <f>'2017 Life Table'!E28</f>
        <v>96859.9375</v>
      </c>
      <c r="K28" s="40"/>
      <c r="L28" s="40">
        <f t="shared" si="6"/>
        <v>96912.249151083</v>
      </c>
      <c r="M28" s="40">
        <f>'2017 Life Table'!F28</f>
        <v>4791198</v>
      </c>
      <c r="N28" s="40">
        <f>SUM(L28:$L$89)</f>
        <v>4831388.5240054941</v>
      </c>
      <c r="O28" s="42">
        <f>'2017 Life Table'!G28</f>
        <v>49.406986236572266</v>
      </c>
      <c r="P28" s="43">
        <f t="shared" si="1"/>
        <v>49.797830815357827</v>
      </c>
      <c r="Q28" s="44">
        <f t="shared" si="2"/>
        <v>142.75598240142625</v>
      </c>
    </row>
    <row r="29" spans="1:17" x14ac:dyDescent="0.2">
      <c r="A29" s="45" t="s">
        <v>40</v>
      </c>
      <c r="B29" s="37">
        <f>'2017 Life Table'!B29</f>
        <v>2.3863241076469421E-3</v>
      </c>
      <c r="C29" s="38">
        <f>'Opioid Mortality WONDER'!G27/100000</f>
        <v>1.7063620000000001E-4</v>
      </c>
      <c r="D29" s="37">
        <f t="shared" si="3"/>
        <v>2.215687907646942E-3</v>
      </c>
      <c r="E29" s="37">
        <f t="shared" si="0"/>
        <v>2.2158771072499084E-3</v>
      </c>
      <c r="F29" s="39">
        <f t="shared" si="4"/>
        <v>96804.438494350514</v>
      </c>
      <c r="G29" s="39">
        <f t="shared" si="5"/>
        <v>214.50673913981311</v>
      </c>
      <c r="H29" s="40">
        <f>'2017 Life Table'!C29</f>
        <v>96745.78125</v>
      </c>
      <c r="I29" s="40">
        <f>'2017 Life Table'!D29</f>
        <v>230.86679077148438</v>
      </c>
      <c r="J29" s="40">
        <f>'2017 Life Table'!E29</f>
        <v>96630.34375</v>
      </c>
      <c r="K29" s="40"/>
      <c r="L29" s="40">
        <f t="shared" si="6"/>
        <v>96697.185124780604</v>
      </c>
      <c r="M29" s="40">
        <f>'2017 Life Table'!F29</f>
        <v>4694338</v>
      </c>
      <c r="N29" s="40">
        <f>SUM(L29:$L$89)</f>
        <v>4734476.2748544114</v>
      </c>
      <c r="O29" s="42">
        <f>'2017 Life Table'!G29</f>
        <v>48.522403717041016</v>
      </c>
      <c r="P29" s="43">
        <f t="shared" si="1"/>
        <v>48.907636349036977</v>
      </c>
      <c r="Q29" s="44">
        <f t="shared" si="2"/>
        <v>140.70621883652495</v>
      </c>
    </row>
    <row r="30" spans="1:17" x14ac:dyDescent="0.2">
      <c r="A30" s="45" t="s">
        <v>41</v>
      </c>
      <c r="B30" s="37">
        <f>'2017 Life Table'!B30</f>
        <v>2.4212563876062632E-3</v>
      </c>
      <c r="C30" s="38">
        <f>'Opioid Mortality WONDER'!G28/100000</f>
        <v>1.978409E-4</v>
      </c>
      <c r="D30" s="37">
        <f t="shared" si="3"/>
        <v>2.2234154876062629E-3</v>
      </c>
      <c r="E30" s="37">
        <f t="shared" si="0"/>
        <v>2.2236356211250419E-3</v>
      </c>
      <c r="F30" s="39">
        <f t="shared" si="4"/>
        <v>96589.931755210695</v>
      </c>
      <c r="G30" s="39">
        <f t="shared" si="5"/>
        <v>214.78081289292334</v>
      </c>
      <c r="H30" s="40">
        <f>'2017 Life Table'!C30</f>
        <v>96514.9140625</v>
      </c>
      <c r="I30" s="40">
        <f>'2017 Life Table'!D30</f>
        <v>233.68734741210938</v>
      </c>
      <c r="J30" s="40">
        <f>'2017 Life Table'!E30</f>
        <v>96398.0703125</v>
      </c>
      <c r="K30" s="40"/>
      <c r="L30" s="40">
        <f t="shared" si="6"/>
        <v>96482.541348764236</v>
      </c>
      <c r="M30" s="40">
        <f>'2017 Life Table'!F30</f>
        <v>4597708</v>
      </c>
      <c r="N30" s="40">
        <f>SUM(L30:$L$89)</f>
        <v>4637779.0897296304</v>
      </c>
      <c r="O30" s="42">
        <f>'2017 Life Table'!G30</f>
        <v>47.637279510498047</v>
      </c>
      <c r="P30" s="43">
        <f t="shared" si="1"/>
        <v>48.01513993697835</v>
      </c>
      <c r="Q30" s="44">
        <f t="shared" si="2"/>
        <v>138.0135207719309</v>
      </c>
    </row>
    <row r="31" spans="1:17" x14ac:dyDescent="0.2">
      <c r="A31" s="45" t="s">
        <v>42</v>
      </c>
      <c r="B31" s="37">
        <f>'2017 Life Table'!B31</f>
        <v>2.4561225436627865E-3</v>
      </c>
      <c r="C31" s="38">
        <f>'Opioid Mortality WONDER'!G29/100000</f>
        <v>1.9503350000000001E-4</v>
      </c>
      <c r="D31" s="37">
        <f t="shared" si="3"/>
        <v>2.2610890436627865E-3</v>
      </c>
      <c r="E31" s="37">
        <f t="shared" si="0"/>
        <v>2.2613097328216814E-3</v>
      </c>
      <c r="F31" s="39">
        <f t="shared" si="4"/>
        <v>96375.150942317778</v>
      </c>
      <c r="G31" s="39">
        <f t="shared" si="5"/>
        <v>217.93406682802183</v>
      </c>
      <c r="H31" s="40">
        <f>'2017 Life Table'!C31</f>
        <v>96281.2265625</v>
      </c>
      <c r="I31" s="40">
        <f>'2017 Life Table'!D31</f>
        <v>236.47848510742188</v>
      </c>
      <c r="J31" s="40">
        <f>'2017 Life Table'!E31</f>
        <v>96162.984375</v>
      </c>
      <c r="K31" s="40"/>
      <c r="L31" s="40">
        <f t="shared" si="6"/>
        <v>96266.183908903768</v>
      </c>
      <c r="M31" s="40">
        <f>'2017 Life Table'!F31</f>
        <v>4501309.5</v>
      </c>
      <c r="N31" s="40">
        <f>SUM(L31:$L$89)</f>
        <v>4541296.5483808657</v>
      </c>
      <c r="O31" s="42">
        <f>'2017 Life Table'!G31</f>
        <v>46.751686096191406</v>
      </c>
      <c r="P31" s="43">
        <f t="shared" si="1"/>
        <v>47.121031759513521</v>
      </c>
      <c r="Q31" s="44">
        <f t="shared" si="2"/>
        <v>134.90350352840235</v>
      </c>
    </row>
    <row r="32" spans="1:17" x14ac:dyDescent="0.2">
      <c r="A32" s="45" t="s">
        <v>43</v>
      </c>
      <c r="B32" s="37">
        <f>'2017 Life Table'!B32</f>
        <v>2.4993207771331072E-3</v>
      </c>
      <c r="C32" s="38">
        <f>'Opioid Mortality WONDER'!G30/100000</f>
        <v>2.3393339999999997E-4</v>
      </c>
      <c r="D32" s="37">
        <f t="shared" si="3"/>
        <v>2.2653873771331071E-3</v>
      </c>
      <c r="E32" s="37">
        <f t="shared" si="0"/>
        <v>2.2656525937496674E-3</v>
      </c>
      <c r="F32" s="39">
        <f t="shared" si="4"/>
        <v>96157.216875489758</v>
      </c>
      <c r="G32" s="39">
        <f t="shared" si="5"/>
        <v>217.85884782170265</v>
      </c>
      <c r="H32" s="40">
        <f>'2017 Life Table'!C32</f>
        <v>96044.75</v>
      </c>
      <c r="I32" s="40">
        <f>'2017 Life Table'!D32</f>
        <v>240.04664611816406</v>
      </c>
      <c r="J32" s="40">
        <f>'2017 Life Table'!E32</f>
        <v>95924.7265625</v>
      </c>
      <c r="K32" s="40"/>
      <c r="L32" s="40">
        <f t="shared" si="6"/>
        <v>96048.287451578915</v>
      </c>
      <c r="M32" s="40">
        <f>'2017 Life Table'!F32</f>
        <v>4405146.5</v>
      </c>
      <c r="N32" s="40">
        <f>SUM(L32:$L$89)</f>
        <v>4445030.3644719627</v>
      </c>
      <c r="O32" s="42">
        <f>'2017 Life Table'!G32</f>
        <v>45.865562438964844</v>
      </c>
      <c r="P32" s="43">
        <f t="shared" si="1"/>
        <v>46.226695290356204</v>
      </c>
      <c r="Q32" s="44">
        <f t="shared" si="2"/>
        <v>131.90377397069443</v>
      </c>
    </row>
    <row r="33" spans="1:17" x14ac:dyDescent="0.2">
      <c r="A33" s="45" t="s">
        <v>44</v>
      </c>
      <c r="B33" s="37">
        <f>'2017 Life Table'!B33</f>
        <v>2.554325619712472E-3</v>
      </c>
      <c r="C33" s="38">
        <f>'Opioid Mortality WONDER'!G31/100000</f>
        <v>2.3507660000000001E-4</v>
      </c>
      <c r="D33" s="37">
        <f t="shared" si="3"/>
        <v>2.3192490197124719E-3</v>
      </c>
      <c r="E33" s="37">
        <f t="shared" si="0"/>
        <v>2.3195218741028922E-3</v>
      </c>
      <c r="F33" s="39">
        <f t="shared" si="4"/>
        <v>95939.358027668059</v>
      </c>
      <c r="G33" s="39">
        <f t="shared" si="5"/>
        <v>222.53343953256498</v>
      </c>
      <c r="H33" s="40">
        <f>'2017 Life Table'!C33</f>
        <v>95804.703125</v>
      </c>
      <c r="I33" s="40">
        <f>'2017 Life Table'!D33</f>
        <v>244.71640014648438</v>
      </c>
      <c r="J33" s="40">
        <f>'2017 Life Table'!E33</f>
        <v>95682.34375</v>
      </c>
      <c r="K33" s="40"/>
      <c r="L33" s="40">
        <f t="shared" si="6"/>
        <v>95828.091307901777</v>
      </c>
      <c r="M33" s="40">
        <f>'2017 Life Table'!F33</f>
        <v>4309222</v>
      </c>
      <c r="N33" s="40">
        <f>SUM(L33:$L$89)</f>
        <v>4348982.0770203825</v>
      </c>
      <c r="O33" s="42">
        <f>'2017 Life Table'!G33</f>
        <v>44.979232788085938</v>
      </c>
      <c r="P33" s="43">
        <f t="shared" si="1"/>
        <v>45.33053135258811</v>
      </c>
      <c r="Q33" s="44">
        <f t="shared" si="2"/>
        <v>128.31180068441864</v>
      </c>
    </row>
    <row r="34" spans="1:17" x14ac:dyDescent="0.2">
      <c r="A34" s="45" t="s">
        <v>45</v>
      </c>
      <c r="B34" s="37">
        <f>'2017 Life Table'!B34</f>
        <v>2.6105225551873446E-3</v>
      </c>
      <c r="C34" s="38">
        <f>'Opioid Mortality WONDER'!G32/100000</f>
        <v>2.132146E-4</v>
      </c>
      <c r="D34" s="37">
        <f t="shared" si="3"/>
        <v>2.3973079551873446E-3</v>
      </c>
      <c r="E34" s="37">
        <f t="shared" si="0"/>
        <v>2.3975637665977212E-3</v>
      </c>
      <c r="F34" s="39">
        <f t="shared" si="4"/>
        <v>95716.824588135496</v>
      </c>
      <c r="G34" s="39">
        <f t="shared" si="5"/>
        <v>229.48719048630352</v>
      </c>
      <c r="H34" s="40">
        <f>'2017 Life Table'!C34</f>
        <v>95559.984375</v>
      </c>
      <c r="I34" s="40">
        <f>'2017 Life Table'!D34</f>
        <v>249.46150207519531</v>
      </c>
      <c r="J34" s="40">
        <f>'2017 Life Table'!E34</f>
        <v>95435.25</v>
      </c>
      <c r="K34" s="40"/>
      <c r="L34" s="40">
        <f t="shared" si="6"/>
        <v>95602.080992892341</v>
      </c>
      <c r="M34" s="40">
        <f>'2017 Life Table'!F34</f>
        <v>4213539.5</v>
      </c>
      <c r="N34" s="40">
        <f>SUM(L34:$L$89)</f>
        <v>4253153.9857124807</v>
      </c>
      <c r="O34" s="42">
        <f>'2017 Life Table'!G34</f>
        <v>44.093135833740234</v>
      </c>
      <c r="P34" s="43">
        <f t="shared" si="1"/>
        <v>44.434758507854603</v>
      </c>
      <c r="Q34" s="44">
        <f t="shared" si="2"/>
        <v>124.77768172027322</v>
      </c>
    </row>
    <row r="35" spans="1:17" x14ac:dyDescent="0.2">
      <c r="A35" s="45" t="s">
        <v>46</v>
      </c>
      <c r="B35" s="37">
        <f>'2017 Life Table'!B35</f>
        <v>2.6739027816802263E-3</v>
      </c>
      <c r="C35" s="38">
        <f>'Opioid Mortality WONDER'!G33/100000</f>
        <v>2.1897259999999999E-4</v>
      </c>
      <c r="D35" s="37">
        <f t="shared" si="3"/>
        <v>2.4549301816802266E-3</v>
      </c>
      <c r="E35" s="37">
        <f t="shared" si="0"/>
        <v>2.4551992224474128E-3</v>
      </c>
      <c r="F35" s="39">
        <f t="shared" si="4"/>
        <v>95487.337397649186</v>
      </c>
      <c r="G35" s="39">
        <f t="shared" si="5"/>
        <v>234.44043653228204</v>
      </c>
      <c r="H35" s="40">
        <f>'2017 Life Table'!C35</f>
        <v>95310.5234375</v>
      </c>
      <c r="I35" s="40">
        <f>'2017 Life Table'!D35</f>
        <v>254.85107421875</v>
      </c>
      <c r="J35" s="40">
        <f>'2017 Life Table'!E35</f>
        <v>95183.09375</v>
      </c>
      <c r="K35" s="40"/>
      <c r="L35" s="40">
        <f t="shared" si="6"/>
        <v>95370.117179383044</v>
      </c>
      <c r="M35" s="40">
        <f>'2017 Life Table'!F35</f>
        <v>4118104.5</v>
      </c>
      <c r="N35" s="40">
        <f>SUM(L35:$L$89)</f>
        <v>4157551.9047195893</v>
      </c>
      <c r="O35" s="42">
        <f>'2017 Life Table'!G35</f>
        <v>43.207237243652344</v>
      </c>
      <c r="P35" s="43">
        <f t="shared" si="1"/>
        <v>43.540348050609111</v>
      </c>
      <c r="Q35" s="44">
        <f t="shared" si="2"/>
        <v>121.66872224095938</v>
      </c>
    </row>
    <row r="36" spans="1:17" x14ac:dyDescent="0.2">
      <c r="A36" s="45" t="s">
        <v>47</v>
      </c>
      <c r="B36" s="37">
        <f>'2017 Life Table'!B36</f>
        <v>2.7681516949087381E-3</v>
      </c>
      <c r="C36" s="38">
        <f>'Opioid Mortality WONDER'!G34/100000</f>
        <v>2.420387E-4</v>
      </c>
      <c r="D36" s="37">
        <f t="shared" si="3"/>
        <v>2.5261129949087384E-3</v>
      </c>
      <c r="E36" s="37">
        <f t="shared" si="0"/>
        <v>2.5264190106523143E-3</v>
      </c>
      <c r="F36" s="39">
        <f t="shared" si="4"/>
        <v>95252.896961116901</v>
      </c>
      <c r="G36" s="39">
        <f t="shared" si="5"/>
        <v>240.64872970227179</v>
      </c>
      <c r="H36" s="40">
        <f>'2017 Life Table'!C36</f>
        <v>95055.671875</v>
      </c>
      <c r="I36" s="40">
        <f>'2017 Life Table'!D36</f>
        <v>263.12850952148438</v>
      </c>
      <c r="J36" s="40">
        <f>'2017 Life Table'!E36</f>
        <v>94924.109375</v>
      </c>
      <c r="K36" s="40"/>
      <c r="L36" s="40">
        <f t="shared" si="6"/>
        <v>95132.572596265774</v>
      </c>
      <c r="M36" s="40">
        <f>'2017 Life Table'!F36</f>
        <v>4022921.25</v>
      </c>
      <c r="N36" s="40">
        <f>SUM(L36:$L$89)</f>
        <v>4062181.7875402058</v>
      </c>
      <c r="O36" s="42">
        <f>'2017 Life Table'!G36</f>
        <v>42.321739196777344</v>
      </c>
      <c r="P36" s="43">
        <f t="shared" si="1"/>
        <v>42.646280765596295</v>
      </c>
      <c r="Q36" s="44">
        <f t="shared" si="2"/>
        <v>118.53880801112186</v>
      </c>
    </row>
    <row r="37" spans="1:17" x14ac:dyDescent="0.2">
      <c r="A37" s="45" t="s">
        <v>48</v>
      </c>
      <c r="B37" s="37">
        <f>'2017 Life Table'!B37</f>
        <v>2.8987061232328415E-3</v>
      </c>
      <c r="C37" s="38">
        <f>'Opioid Mortality WONDER'!G35/100000</f>
        <v>2.8481909999999999E-4</v>
      </c>
      <c r="D37" s="37">
        <f t="shared" si="3"/>
        <v>2.6138870232328415E-3</v>
      </c>
      <c r="E37" s="37">
        <f t="shared" si="0"/>
        <v>2.6142596613237812E-3</v>
      </c>
      <c r="F37" s="39">
        <f t="shared" si="4"/>
        <v>95012.248231414633</v>
      </c>
      <c r="G37" s="39">
        <f t="shared" si="5"/>
        <v>248.38668788306904</v>
      </c>
      <c r="H37" s="40">
        <f>'2017 Life Table'!C37</f>
        <v>94792.546875</v>
      </c>
      <c r="I37" s="40">
        <f>'2017 Life Table'!D37</f>
        <v>274.77572631835938</v>
      </c>
      <c r="J37" s="40">
        <f>'2017 Life Table'!E37</f>
        <v>94655.15625</v>
      </c>
      <c r="K37" s="40"/>
      <c r="L37" s="40">
        <f t="shared" si="6"/>
        <v>94888.054887473088</v>
      </c>
      <c r="M37" s="40">
        <f>'2017 Life Table'!F37</f>
        <v>3927997.25</v>
      </c>
      <c r="N37" s="40">
        <f>SUM(L37:$L$89)</f>
        <v>3967049.2149439398</v>
      </c>
      <c r="O37" s="42">
        <f>'2017 Life Table'!G37</f>
        <v>41.437828063964844</v>
      </c>
      <c r="P37" s="43">
        <f t="shared" si="1"/>
        <v>41.75302962289323</v>
      </c>
      <c r="Q37" s="44">
        <f t="shared" si="2"/>
        <v>115.1273693985931</v>
      </c>
    </row>
    <row r="38" spans="1:17" x14ac:dyDescent="0.2">
      <c r="A38" s="45" t="s">
        <v>49</v>
      </c>
      <c r="B38" s="37">
        <f>'2017 Life Table'!B38</f>
        <v>3.0512982048094273E-3</v>
      </c>
      <c r="C38" s="38">
        <f>'Opioid Mortality WONDER'!G36/100000</f>
        <v>2.1750949999999999E-4</v>
      </c>
      <c r="D38" s="37">
        <f t="shared" si="3"/>
        <v>2.8337887048094272E-3</v>
      </c>
      <c r="E38" s="37">
        <f t="shared" si="0"/>
        <v>2.8340972291255317E-3</v>
      </c>
      <c r="F38" s="39">
        <f t="shared" si="4"/>
        <v>94763.861543531559</v>
      </c>
      <c r="G38" s="39">
        <f t="shared" si="5"/>
        <v>268.56999742175833</v>
      </c>
      <c r="H38" s="40">
        <f>'2017 Life Table'!C38</f>
        <v>94517.7734375</v>
      </c>
      <c r="I38" s="40">
        <f>'2017 Life Table'!D38</f>
        <v>288.40191650390625</v>
      </c>
      <c r="J38" s="40">
        <f>'2017 Life Table'!E38</f>
        <v>94373.578125</v>
      </c>
      <c r="K38" s="40"/>
      <c r="L38" s="40">
        <f t="shared" si="6"/>
        <v>94629.57654482068</v>
      </c>
      <c r="M38" s="40">
        <f>'2017 Life Table'!F38</f>
        <v>3833342</v>
      </c>
      <c r="N38" s="40">
        <f>SUM(L38:$L$89)</f>
        <v>3872161.1600564667</v>
      </c>
      <c r="O38" s="42">
        <f>'2017 Life Table'!G38</f>
        <v>40.556838989257812</v>
      </c>
      <c r="P38" s="43">
        <f t="shared" si="1"/>
        <v>40.861158430924817</v>
      </c>
      <c r="Q38" s="44">
        <f t="shared" si="2"/>
        <v>111.15267606887349</v>
      </c>
    </row>
    <row r="39" spans="1:17" x14ac:dyDescent="0.2">
      <c r="A39" s="45" t="s">
        <v>50</v>
      </c>
      <c r="B39" s="37">
        <f>'2017 Life Table'!B39</f>
        <v>3.223934443667531E-3</v>
      </c>
      <c r="C39" s="38">
        <f>'Opioid Mortality WONDER'!G37/100000</f>
        <v>3.0718480000000001E-4</v>
      </c>
      <c r="D39" s="37">
        <f t="shared" si="3"/>
        <v>2.9167496436675309E-3</v>
      </c>
      <c r="E39" s="37">
        <f t="shared" si="0"/>
        <v>2.9171981624405152E-3</v>
      </c>
      <c r="F39" s="39">
        <f t="shared" si="4"/>
        <v>94495.291546109802</v>
      </c>
      <c r="G39" s="39">
        <f t="shared" si="5"/>
        <v>275.66149085759224</v>
      </c>
      <c r="H39" s="40">
        <f>'2017 Life Table'!C39</f>
        <v>94229.375</v>
      </c>
      <c r="I39" s="40">
        <f>'2017 Life Table'!D39</f>
        <v>303.78933715820312</v>
      </c>
      <c r="J39" s="40">
        <f>'2017 Life Table'!E39</f>
        <v>94077.484375</v>
      </c>
      <c r="K39" s="40"/>
      <c r="L39" s="40">
        <f t="shared" si="6"/>
        <v>94357.460800681016</v>
      </c>
      <c r="M39" s="40">
        <f>'2017 Life Table'!F39</f>
        <v>3738968.5</v>
      </c>
      <c r="N39" s="40">
        <f>SUM(L39:$L$89)</f>
        <v>3777531.5835116459</v>
      </c>
      <c r="O39" s="42">
        <f>'2017 Life Table'!G39</f>
        <v>39.679435729980469</v>
      </c>
      <c r="P39" s="43">
        <f t="shared" si="1"/>
        <v>39.975870984729077</v>
      </c>
      <c r="Q39" s="44">
        <f t="shared" si="2"/>
        <v>108.27297679692931</v>
      </c>
    </row>
    <row r="40" spans="1:17" x14ac:dyDescent="0.2">
      <c r="A40" s="45" t="s">
        <v>51</v>
      </c>
      <c r="B40" s="37">
        <f>'2017 Life Table'!B40</f>
        <v>3.3962270244956017E-3</v>
      </c>
      <c r="C40" s="38">
        <f>'Opioid Mortality WONDER'!G38/100000</f>
        <v>3.2893520000000005E-4</v>
      </c>
      <c r="D40" s="37">
        <f t="shared" si="3"/>
        <v>3.0672918244956018E-3</v>
      </c>
      <c r="E40" s="37">
        <f t="shared" si="0"/>
        <v>3.0677969221490908E-3</v>
      </c>
      <c r="F40" s="39">
        <f t="shared" si="4"/>
        <v>94219.630055252215</v>
      </c>
      <c r="G40" s="39">
        <f t="shared" si="5"/>
        <v>289.04669108952874</v>
      </c>
      <c r="H40" s="40">
        <f>'2017 Life Table'!C40</f>
        <v>93925.5859375</v>
      </c>
      <c r="I40" s="40">
        <f>'2017 Life Table'!D40</f>
        <v>318.99261474609375</v>
      </c>
      <c r="J40" s="40">
        <f>'2017 Life Table'!E40</f>
        <v>93766.09375</v>
      </c>
      <c r="K40" s="40"/>
      <c r="L40" s="40">
        <f t="shared" si="6"/>
        <v>94075.106709707441</v>
      </c>
      <c r="M40" s="40">
        <f>'2017 Life Table'!F40</f>
        <v>3644891</v>
      </c>
      <c r="N40" s="40">
        <f>SUM(L40:$L$89)</f>
        <v>3683174.1227109651</v>
      </c>
      <c r="O40" s="42">
        <f>'2017 Life Table'!G40</f>
        <v>38.806156158447266</v>
      </c>
      <c r="P40" s="43">
        <f t="shared" si="1"/>
        <v>39.091366847344659</v>
      </c>
      <c r="Q40" s="44">
        <f t="shared" si="2"/>
        <v>104.17320411977299</v>
      </c>
    </row>
    <row r="41" spans="1:17" x14ac:dyDescent="0.2">
      <c r="A41" s="45" t="s">
        <v>52</v>
      </c>
      <c r="B41" s="37">
        <f>'2017 Life Table'!B41</f>
        <v>3.5426376853138208E-3</v>
      </c>
      <c r="C41" s="38">
        <f>'Opioid Mortality WONDER'!G39/100000</f>
        <v>2.9114769999999998E-4</v>
      </c>
      <c r="D41" s="37">
        <f t="shared" si="3"/>
        <v>3.2514899853138208E-3</v>
      </c>
      <c r="E41" s="37">
        <f t="shared" si="0"/>
        <v>3.2519639232314601E-3</v>
      </c>
      <c r="F41" s="39">
        <f t="shared" si="4"/>
        <v>93930.583364162681</v>
      </c>
      <c r="G41" s="39">
        <f t="shared" si="5"/>
        <v>305.45886838834218</v>
      </c>
      <c r="H41" s="40">
        <f>'2017 Life Table'!C41</f>
        <v>93606.59375</v>
      </c>
      <c r="I41" s="40">
        <f>'2017 Life Table'!D41</f>
        <v>331.6142578125</v>
      </c>
      <c r="J41" s="40">
        <f>'2017 Life Table'!E41</f>
        <v>93440.78125</v>
      </c>
      <c r="K41" s="40"/>
      <c r="L41" s="40">
        <f t="shared" si="6"/>
        <v>93777.853929968507</v>
      </c>
      <c r="M41" s="40">
        <f>'2017 Life Table'!F41</f>
        <v>3551124.75</v>
      </c>
      <c r="N41" s="40">
        <f>SUM(L41:$L$89)</f>
        <v>3589099.016001258</v>
      </c>
      <c r="O41" s="42">
        <f>'2017 Life Table'!G41</f>
        <v>37.936695098876953</v>
      </c>
      <c r="P41" s="43">
        <f t="shared" si="1"/>
        <v>38.21012163936593</v>
      </c>
      <c r="Q41" s="44">
        <f t="shared" si="2"/>
        <v>99.869043913598802</v>
      </c>
    </row>
    <row r="42" spans="1:17" x14ac:dyDescent="0.2">
      <c r="A42" s="45" t="s">
        <v>53</v>
      </c>
      <c r="B42" s="37">
        <f>'2017 Life Table'!B42</f>
        <v>3.6544832400977612E-3</v>
      </c>
      <c r="C42" s="38">
        <f>'Opioid Mortality WONDER'!G40/100000</f>
        <v>2.9977060000000003E-4</v>
      </c>
      <c r="D42" s="37">
        <f t="shared" si="3"/>
        <v>3.354712640097761E-3</v>
      </c>
      <c r="E42" s="37">
        <f t="shared" si="0"/>
        <v>3.3552161262339064E-3</v>
      </c>
      <c r="F42" s="39">
        <f t="shared" si="4"/>
        <v>93625.124495774333</v>
      </c>
      <c r="G42" s="39">
        <f t="shared" si="5"/>
        <v>314.13252752887917</v>
      </c>
      <c r="H42" s="40">
        <f>'2017 Life Table'!C42</f>
        <v>93274.9765625</v>
      </c>
      <c r="I42" s="40">
        <f>'2017 Life Table'!D42</f>
        <v>340.871826171875</v>
      </c>
      <c r="J42" s="40">
        <f>'2017 Life Table'!E42</f>
        <v>93104.5390625</v>
      </c>
      <c r="K42" s="40"/>
      <c r="L42" s="40">
        <f t="shared" si="6"/>
        <v>93468.058232009891</v>
      </c>
      <c r="M42" s="40">
        <f>'2017 Life Table'!F42</f>
        <v>3457684</v>
      </c>
      <c r="N42" s="40">
        <f>SUM(L42:$L$89)</f>
        <v>3495321.1620712895</v>
      </c>
      <c r="O42" s="42">
        <f>'2017 Life Table'!G42</f>
        <v>37.069793701171875</v>
      </c>
      <c r="P42" s="43">
        <f t="shared" si="1"/>
        <v>37.333153690268759</v>
      </c>
      <c r="Q42" s="44">
        <f t="shared" si="2"/>
        <v>96.19223601763683</v>
      </c>
    </row>
    <row r="43" spans="1:17" x14ac:dyDescent="0.2">
      <c r="A43" s="45" t="s">
        <v>54</v>
      </c>
      <c r="B43" s="37">
        <f>'2017 Life Table'!B43</f>
        <v>3.7507440429180861E-3</v>
      </c>
      <c r="C43" s="38">
        <f>'Opioid Mortality WONDER'!G41/100000</f>
        <v>3.3962100000000002E-4</v>
      </c>
      <c r="D43" s="37">
        <f t="shared" si="3"/>
        <v>3.411123042918086E-3</v>
      </c>
      <c r="E43" s="37">
        <f t="shared" si="0"/>
        <v>3.4117030787531588E-3</v>
      </c>
      <c r="F43" s="39">
        <f t="shared" si="4"/>
        <v>93310.991968245449</v>
      </c>
      <c r="G43" s="39">
        <f t="shared" si="5"/>
        <v>318.34939857957426</v>
      </c>
      <c r="H43" s="40">
        <f>'2017 Life Table'!C43</f>
        <v>92934.1015625</v>
      </c>
      <c r="I43" s="40">
        <f>'2017 Life Table'!D43</f>
        <v>348.572021484375</v>
      </c>
      <c r="J43" s="40">
        <f>'2017 Life Table'!E43</f>
        <v>92759.8125</v>
      </c>
      <c r="K43" s="40"/>
      <c r="L43" s="40">
        <f t="shared" si="6"/>
        <v>93151.817268955652</v>
      </c>
      <c r="M43" s="40">
        <f>'2017 Life Table'!F43</f>
        <v>3364579.5</v>
      </c>
      <c r="N43" s="40">
        <f>SUM(L43:$L$89)</f>
        <v>3401853.1038392796</v>
      </c>
      <c r="O43" s="42">
        <f>'2017 Life Table'!G43</f>
        <v>36.203926086425781</v>
      </c>
      <c r="P43" s="43">
        <f t="shared" si="1"/>
        <v>36.457152925744914</v>
      </c>
      <c r="Q43" s="44">
        <f t="shared" si="2"/>
        <v>92.491103061313339</v>
      </c>
    </row>
    <row r="44" spans="1:17" x14ac:dyDescent="0.2">
      <c r="A44" s="45" t="s">
        <v>55</v>
      </c>
      <c r="B44" s="37">
        <f>'2017 Life Table'!B44</f>
        <v>3.8629940245300531E-3</v>
      </c>
      <c r="C44" s="38">
        <f>'Opioid Mortality WONDER'!G42/100000</f>
        <v>3.2975890000000002E-4</v>
      </c>
      <c r="D44" s="37">
        <f t="shared" si="3"/>
        <v>3.533235124530053E-3</v>
      </c>
      <c r="E44" s="37">
        <f t="shared" si="0"/>
        <v>3.5338184982114385E-3</v>
      </c>
      <c r="F44" s="39">
        <f t="shared" si="4"/>
        <v>92992.64256966587</v>
      </c>
      <c r="G44" s="39">
        <f t="shared" si="5"/>
        <v>328.61912051024973</v>
      </c>
      <c r="H44" s="40">
        <f>'2017 Life Table'!C44</f>
        <v>92585.53125</v>
      </c>
      <c r="I44" s="40">
        <f>'2017 Life Table'!D44</f>
        <v>357.6573486328125</v>
      </c>
      <c r="J44" s="40">
        <f>'2017 Life Table'!E44</f>
        <v>92406.703125</v>
      </c>
      <c r="K44" s="40"/>
      <c r="L44" s="40">
        <f t="shared" si="6"/>
        <v>92828.333009410737</v>
      </c>
      <c r="M44" s="40">
        <f>'2017 Life Table'!F44</f>
        <v>3271819.75</v>
      </c>
      <c r="N44" s="40">
        <f>SUM(L44:$L$89)</f>
        <v>3308701.2865703241</v>
      </c>
      <c r="O44" s="42">
        <f>'2017 Life Table'!G44</f>
        <v>35.338348388671875</v>
      </c>
      <c r="P44" s="43">
        <f t="shared" si="1"/>
        <v>35.580248018993494</v>
      </c>
      <c r="Q44" s="44">
        <f t="shared" si="2"/>
        <v>88.353839974971336</v>
      </c>
    </row>
    <row r="45" spans="1:17" x14ac:dyDescent="0.2">
      <c r="A45" s="45" t="s">
        <v>56</v>
      </c>
      <c r="B45" s="37">
        <f>'2017 Life Table'!B45</f>
        <v>4.0157772600650787E-3</v>
      </c>
      <c r="C45" s="38">
        <f>'Opioid Mortality WONDER'!G43/100000</f>
        <v>3.3037550000000006E-4</v>
      </c>
      <c r="D45" s="37">
        <f t="shared" si="3"/>
        <v>3.6854017600650786E-3</v>
      </c>
      <c r="E45" s="37">
        <f t="shared" si="0"/>
        <v>3.6860114270929056E-3</v>
      </c>
      <c r="F45" s="39">
        <f t="shared" si="4"/>
        <v>92664.023449155618</v>
      </c>
      <c r="G45" s="39">
        <f t="shared" si="5"/>
        <v>341.5606493139926</v>
      </c>
      <c r="H45" s="40">
        <f>'2017 Life Table'!C45</f>
        <v>92227.875</v>
      </c>
      <c r="I45" s="40">
        <f>'2017 Life Table'!D45</f>
        <v>370.36660766601562</v>
      </c>
      <c r="J45" s="40">
        <f>'2017 Life Table'!E45</f>
        <v>92042.6875</v>
      </c>
      <c r="K45" s="40"/>
      <c r="L45" s="40">
        <f t="shared" si="6"/>
        <v>92493.243124498622</v>
      </c>
      <c r="M45" s="40">
        <f>'2017 Life Table'!F45</f>
        <v>3179413</v>
      </c>
      <c r="N45" s="40">
        <f>SUM(L45:$L$89)</f>
        <v>3215872.953560913</v>
      </c>
      <c r="O45" s="42">
        <f>'2017 Life Table'!G45</f>
        <v>34.47344970703125</v>
      </c>
      <c r="P45" s="43">
        <f t="shared" si="1"/>
        <v>34.704654879630276</v>
      </c>
      <c r="Q45" s="44">
        <f t="shared" si="2"/>
        <v>84.447689291794191</v>
      </c>
    </row>
    <row r="46" spans="1:17" ht="17" x14ac:dyDescent="0.25">
      <c r="A46" s="45" t="s">
        <v>57</v>
      </c>
      <c r="B46" s="37">
        <f>'2017 Life Table'!B46</f>
        <v>4.2075584642589092E-3</v>
      </c>
      <c r="C46" s="38">
        <f>'Opioid Mortality WONDER'!G44/100000</f>
        <v>2.510805E-4</v>
      </c>
      <c r="D46" s="37">
        <f t="shared" si="3"/>
        <v>3.9564779642589096E-3</v>
      </c>
      <c r="E46" s="37">
        <f t="shared" si="0"/>
        <v>3.956975401293028E-3</v>
      </c>
      <c r="F46" s="39">
        <f t="shared" si="4"/>
        <v>92322.462799841625</v>
      </c>
      <c r="G46" s="39">
        <f t="shared" si="5"/>
        <v>365.317714285764</v>
      </c>
      <c r="H46" s="40">
        <f>'2017 Life Table'!C46</f>
        <v>91857.5078125</v>
      </c>
      <c r="I46" s="40">
        <f>'2017 Life Table'!D46</f>
        <v>386.495849609375</v>
      </c>
      <c r="J46" s="40">
        <f>'2017 Life Table'!E46</f>
        <v>91664.265625</v>
      </c>
      <c r="K46" s="23"/>
      <c r="L46" s="40">
        <f t="shared" si="6"/>
        <v>92139.803942698753</v>
      </c>
      <c r="M46" s="40">
        <f>'2017 Life Table'!F46</f>
        <v>3087370.25</v>
      </c>
      <c r="N46" s="40">
        <f>SUM(L46:$L$89)</f>
        <v>3123379.710436414</v>
      </c>
      <c r="O46" s="42">
        <f>'2017 Life Table'!G46</f>
        <v>33.610427856445312</v>
      </c>
      <c r="P46" s="43">
        <f t="shared" si="1"/>
        <v>33.83120007541406</v>
      </c>
      <c r="Q46" s="44">
        <f t="shared" si="2"/>
        <v>80.637052978334964</v>
      </c>
    </row>
    <row r="47" spans="1:17" x14ac:dyDescent="0.2">
      <c r="A47" s="45" t="s">
        <v>58</v>
      </c>
      <c r="B47" s="37">
        <f>'2017 Life Table'!B47</f>
        <v>4.4403756037354469E-3</v>
      </c>
      <c r="C47" s="38">
        <f>'Opioid Mortality WONDER'!G45/100000</f>
        <v>3.1720580000000004E-4</v>
      </c>
      <c r="D47" s="37">
        <f t="shared" si="3"/>
        <v>4.1231698037354466E-3</v>
      </c>
      <c r="E47" s="37">
        <f t="shared" si="0"/>
        <v>4.123824789882935E-3</v>
      </c>
      <c r="F47" s="39">
        <f t="shared" si="4"/>
        <v>91957.145085555865</v>
      </c>
      <c r="G47" s="39">
        <f t="shared" si="5"/>
        <v>379.215154510677</v>
      </c>
      <c r="H47" s="40">
        <f>'2017 Life Table'!C47</f>
        <v>91471.015625</v>
      </c>
      <c r="I47" s="40">
        <f>'2017 Life Table'!D47</f>
        <v>406.16567993164062</v>
      </c>
      <c r="J47" s="40">
        <f>'2017 Life Table'!E47</f>
        <v>91267.9375</v>
      </c>
      <c r="K47" s="40"/>
      <c r="L47" s="40">
        <f t="shared" si="6"/>
        <v>91767.537508300535</v>
      </c>
      <c r="M47" s="40">
        <f>'2017 Life Table'!F47</f>
        <v>2995706</v>
      </c>
      <c r="N47" s="40">
        <f>SUM(L47:$L$89)</f>
        <v>3031239.9064937155</v>
      </c>
      <c r="O47" s="42">
        <f>'2017 Life Table'!G47</f>
        <v>32.750331878662109</v>
      </c>
      <c r="P47" s="43">
        <f t="shared" si="1"/>
        <v>32.963614775920725</v>
      </c>
      <c r="Q47" s="44">
        <f t="shared" si="2"/>
        <v>77.901578223709265</v>
      </c>
    </row>
    <row r="48" spans="1:17" x14ac:dyDescent="0.2">
      <c r="A48" s="45" t="s">
        <v>59</v>
      </c>
      <c r="B48" s="37">
        <f>'2017 Life Table'!B48</f>
        <v>4.7075194306671619E-3</v>
      </c>
      <c r="C48" s="38">
        <f>'Opioid Mortality WONDER'!G46/100000</f>
        <v>2.7085249999999998E-4</v>
      </c>
      <c r="D48" s="37">
        <f t="shared" si="3"/>
        <v>4.436666930667162E-3</v>
      </c>
      <c r="E48" s="37">
        <f t="shared" si="0"/>
        <v>4.4372687713236658E-3</v>
      </c>
      <c r="F48" s="39">
        <f t="shared" si="4"/>
        <v>91577.92993104519</v>
      </c>
      <c r="G48" s="39">
        <f t="shared" si="5"/>
        <v>406.35588862549366</v>
      </c>
      <c r="H48" s="40">
        <f>'2017 Life Table'!C48</f>
        <v>91064.8515625</v>
      </c>
      <c r="I48" s="40">
        <f>'2017 Life Table'!D48</f>
        <v>428.68954467773438</v>
      </c>
      <c r="J48" s="40">
        <f>'2017 Life Table'!E48</f>
        <v>90850.5078125</v>
      </c>
      <c r="K48" s="40"/>
      <c r="L48" s="40">
        <f t="shared" si="6"/>
        <v>91374.751986732444</v>
      </c>
      <c r="M48" s="40">
        <f>'2017 Life Table'!F48</f>
        <v>2904438.25</v>
      </c>
      <c r="N48" s="40">
        <f>SUM(L48:$L$89)</f>
        <v>2939472.368985415</v>
      </c>
      <c r="O48" s="42">
        <f>'2017 Life Table'!G48</f>
        <v>31.894174575805664</v>
      </c>
      <c r="P48" s="43">
        <f t="shared" si="1"/>
        <v>32.098043395376259</v>
      </c>
      <c r="Q48" s="44">
        <f t="shared" si="2"/>
        <v>74.463086348159621</v>
      </c>
    </row>
    <row r="49" spans="1:17" x14ac:dyDescent="0.2">
      <c r="A49" s="45" t="s">
        <v>60</v>
      </c>
      <c r="B49" s="37">
        <f>'2017 Life Table'!B49</f>
        <v>4.9994084984064102E-3</v>
      </c>
      <c r="C49" s="38">
        <f>'Opioid Mortality WONDER'!G47/100000</f>
        <v>3.4131340000000002E-4</v>
      </c>
      <c r="D49" s="37">
        <f t="shared" si="3"/>
        <v>4.6580950984064099E-3</v>
      </c>
      <c r="E49" s="37">
        <f t="shared" si="0"/>
        <v>4.6588914523895131E-3</v>
      </c>
      <c r="F49" s="39">
        <f t="shared" si="4"/>
        <v>91171.574042419699</v>
      </c>
      <c r="G49" s="39">
        <f t="shared" si="5"/>
        <v>424.75846700712674</v>
      </c>
      <c r="H49" s="40">
        <f>'2017 Life Table'!C49</f>
        <v>90636.1640625</v>
      </c>
      <c r="I49" s="40">
        <f>'2017 Life Table'!D49</f>
        <v>453.127197265625</v>
      </c>
      <c r="J49" s="40">
        <f>'2017 Life Table'!E49</f>
        <v>90409.6015625</v>
      </c>
      <c r="K49" s="40"/>
      <c r="L49" s="40">
        <f t="shared" si="6"/>
        <v>90959.194808916145</v>
      </c>
      <c r="M49" s="40">
        <f>'2017 Life Table'!F49</f>
        <v>2813587.75</v>
      </c>
      <c r="N49" s="40">
        <f>SUM(L49:$L$89)</f>
        <v>2848097.6169986823</v>
      </c>
      <c r="O49" s="42">
        <f>'2017 Life Table'!G49</f>
        <v>31.042661666870117</v>
      </c>
      <c r="P49" s="43">
        <f t="shared" si="1"/>
        <v>31.238877324565422</v>
      </c>
      <c r="Q49" s="44">
        <f t="shared" si="2"/>
        <v>71.667768973210116</v>
      </c>
    </row>
    <row r="50" spans="1:17" x14ac:dyDescent="0.2">
      <c r="A50" s="45" t="s">
        <v>61</v>
      </c>
      <c r="B50" s="37">
        <f>'2017 Life Table'!B50</f>
        <v>5.3255748935043812E-3</v>
      </c>
      <c r="C50" s="38">
        <f>'Opioid Mortality WONDER'!G48/100000</f>
        <v>3.7927460000000002E-4</v>
      </c>
      <c r="D50" s="37">
        <f t="shared" si="3"/>
        <v>4.9463002935043812E-3</v>
      </c>
      <c r="E50" s="37">
        <f t="shared" si="0"/>
        <v>4.9472400851939824E-3</v>
      </c>
      <c r="F50" s="39">
        <f t="shared" si="4"/>
        <v>90746.815575412576</v>
      </c>
      <c r="G50" s="39">
        <f t="shared" si="5"/>
        <v>448.9462836183867</v>
      </c>
      <c r="H50" s="40">
        <f>'2017 Life Table'!C50</f>
        <v>90183.0390625</v>
      </c>
      <c r="I50" s="40">
        <f>'2017 Life Table'!D50</f>
        <v>480.27651977539062</v>
      </c>
      <c r="J50" s="40">
        <f>'2017 Life Table'!E50</f>
        <v>89942.90625</v>
      </c>
      <c r="K50" s="40"/>
      <c r="L50" s="40">
        <f t="shared" si="6"/>
        <v>90522.342433603393</v>
      </c>
      <c r="M50" s="40">
        <f>'2017 Life Table'!F50</f>
        <v>2723178</v>
      </c>
      <c r="N50" s="40">
        <f>SUM(L50:$L$89)</f>
        <v>2757138.4221897665</v>
      </c>
      <c r="O50" s="42">
        <f>'2017 Life Table'!G50</f>
        <v>30.196121215820312</v>
      </c>
      <c r="P50" s="43">
        <f t="shared" si="1"/>
        <v>30.382756735948764</v>
      </c>
      <c r="Q50" s="44">
        <f t="shared" si="2"/>
        <v>68.168623726916834</v>
      </c>
    </row>
    <row r="51" spans="1:17" x14ac:dyDescent="0.2">
      <c r="A51" s="45" t="s">
        <v>62</v>
      </c>
      <c r="B51" s="37">
        <f>'2017 Life Table'!B51</f>
        <v>5.7046860456466675E-3</v>
      </c>
      <c r="C51" s="38">
        <f>'Opioid Mortality WONDER'!G49/100000</f>
        <v>3.9518720000000004E-4</v>
      </c>
      <c r="D51" s="37">
        <f t="shared" si="3"/>
        <v>5.3094988456466674E-3</v>
      </c>
      <c r="E51" s="37">
        <f t="shared" si="0"/>
        <v>5.3105501081276429E-3</v>
      </c>
      <c r="F51" s="39">
        <f t="shared" si="4"/>
        <v>90297.869291794195</v>
      </c>
      <c r="G51" s="39">
        <f t="shared" si="5"/>
        <v>479.53135953123342</v>
      </c>
      <c r="H51" s="40">
        <f>'2017 Life Table'!C51</f>
        <v>89702.765625</v>
      </c>
      <c r="I51" s="40">
        <f>'2017 Life Table'!D51</f>
        <v>511.72610473632812</v>
      </c>
      <c r="J51" s="40">
        <f>'2017 Life Table'!E51</f>
        <v>89446.90625</v>
      </c>
      <c r="K51" s="40"/>
      <c r="L51" s="40">
        <f t="shared" si="6"/>
        <v>90058.103612028586</v>
      </c>
      <c r="M51" s="40">
        <f>'2017 Life Table'!F51</f>
        <v>2633235</v>
      </c>
      <c r="N51" s="40">
        <f>SUM(L51:$L$89)</f>
        <v>2666616.0797561626</v>
      </c>
      <c r="O51" s="42">
        <f>'2017 Life Table'!G51</f>
        <v>29.35511589050293</v>
      </c>
      <c r="P51" s="43">
        <f t="shared" si="1"/>
        <v>29.531328930244104</v>
      </c>
      <c r="Q51" s="44">
        <f t="shared" si="2"/>
        <v>64.361812765463995</v>
      </c>
    </row>
    <row r="52" spans="1:17" x14ac:dyDescent="0.2">
      <c r="A52" s="45" t="s">
        <v>63</v>
      </c>
      <c r="B52" s="37">
        <f>'2017 Life Table'!B52</f>
        <v>6.1529278755187988E-3</v>
      </c>
      <c r="C52" s="38">
        <f>'Opioid Mortality WONDER'!G50/100000</f>
        <v>3.5728380000000002E-4</v>
      </c>
      <c r="D52" s="37">
        <f t="shared" si="3"/>
        <v>5.7956440755187986E-3</v>
      </c>
      <c r="E52" s="37">
        <f t="shared" si="0"/>
        <v>5.7966816742992533E-3</v>
      </c>
      <c r="F52" s="39">
        <f t="shared" si="4"/>
        <v>89818.337932262963</v>
      </c>
      <c r="G52" s="39">
        <f t="shared" si="5"/>
        <v>520.64831350796624</v>
      </c>
      <c r="H52" s="40">
        <f>'2017 Life Table'!C52</f>
        <v>89191.0390625</v>
      </c>
      <c r="I52" s="40">
        <f>'2017 Life Table'!D52</f>
        <v>548.7860107421875</v>
      </c>
      <c r="J52" s="40">
        <f>'2017 Life Table'!E52</f>
        <v>88916.640625</v>
      </c>
      <c r="K52" s="40"/>
      <c r="L52" s="40">
        <f t="shared" si="6"/>
        <v>89558.013775508982</v>
      </c>
      <c r="M52" s="40">
        <f>'2017 Life Table'!F52</f>
        <v>2543788.25</v>
      </c>
      <c r="N52" s="40">
        <f>SUM(L52:$L$89)</f>
        <v>2576557.9761441336</v>
      </c>
      <c r="O52" s="42">
        <f>'2017 Life Table'!G52</f>
        <v>28.520669937133789</v>
      </c>
      <c r="P52" s="43">
        <f t="shared" si="1"/>
        <v>28.686324368273883</v>
      </c>
      <c r="Q52" s="44">
        <f t="shared" si="2"/>
        <v>60.505280973919426</v>
      </c>
    </row>
    <row r="53" spans="1:17" x14ac:dyDescent="0.2">
      <c r="A53" s="45" t="s">
        <v>64</v>
      </c>
      <c r="B53" s="37">
        <f>'2017 Life Table'!B53</f>
        <v>6.6740927286446095E-3</v>
      </c>
      <c r="C53" s="38">
        <f>'Opioid Mortality WONDER'!G51/100000</f>
        <v>3.3591140000000002E-4</v>
      </c>
      <c r="D53" s="37">
        <f t="shared" si="3"/>
        <v>6.3381813286446098E-3</v>
      </c>
      <c r="E53" s="37">
        <f t="shared" si="0"/>
        <v>6.3392483583326609E-3</v>
      </c>
      <c r="F53" s="39">
        <f t="shared" si="4"/>
        <v>89297.689618755001</v>
      </c>
      <c r="G53" s="39">
        <f t="shared" si="5"/>
        <v>566.08023231859215</v>
      </c>
      <c r="H53" s="40">
        <f>'2017 Life Table'!C53</f>
        <v>88642.25</v>
      </c>
      <c r="I53" s="40">
        <f>'2017 Life Table'!D53</f>
        <v>591.6065673828125</v>
      </c>
      <c r="J53" s="40">
        <f>'2017 Life Table'!E53</f>
        <v>88346.4453125</v>
      </c>
      <c r="K53" s="40"/>
      <c r="L53" s="40">
        <f t="shared" si="6"/>
        <v>89014.649502595697</v>
      </c>
      <c r="M53" s="40">
        <f>'2017 Life Table'!F53</f>
        <v>2454871.5</v>
      </c>
      <c r="N53" s="40">
        <f>SUM(L53:$L$89)</f>
        <v>2486999.9623686248</v>
      </c>
      <c r="O53" s="42">
        <f>'2017 Life Table'!G53</f>
        <v>27.694147109985352</v>
      </c>
      <c r="P53" s="43">
        <f t="shared" si="1"/>
        <v>27.850664143569123</v>
      </c>
      <c r="Q53" s="44">
        <f t="shared" si="2"/>
        <v>57.16784651647248</v>
      </c>
    </row>
    <row r="54" spans="1:17" x14ac:dyDescent="0.2">
      <c r="A54" s="45" t="s">
        <v>65</v>
      </c>
      <c r="B54" s="37">
        <f>'2017 Life Table'!B54</f>
        <v>7.2249360382556915E-3</v>
      </c>
      <c r="C54" s="38">
        <f>'Opioid Mortality WONDER'!G52/100000</f>
        <v>4.0959969999999999E-4</v>
      </c>
      <c r="D54" s="37">
        <f t="shared" si="3"/>
        <v>6.8153363382556916E-3</v>
      </c>
      <c r="E54" s="37">
        <f t="shared" si="0"/>
        <v>6.8167356834131221E-3</v>
      </c>
      <c r="F54" s="39">
        <f t="shared" si="4"/>
        <v>88731.609386436408</v>
      </c>
      <c r="G54" s="39">
        <f t="shared" si="5"/>
        <v>604.8599279511958</v>
      </c>
      <c r="H54" s="40">
        <f>'2017 Life Table'!C54</f>
        <v>88050.640625</v>
      </c>
      <c r="I54" s="40">
        <f>'2017 Life Table'!D54</f>
        <v>636.16021728515625</v>
      </c>
      <c r="J54" s="40">
        <f>'2017 Life Table'!E54</f>
        <v>87732.5625</v>
      </c>
      <c r="K54" s="40"/>
      <c r="L54" s="40">
        <f t="shared" si="6"/>
        <v>88429.179422460802</v>
      </c>
      <c r="M54" s="40">
        <f>'2017 Life Table'!F54</f>
        <v>2366525.25</v>
      </c>
      <c r="N54" s="40">
        <f>SUM(L54:$L$89)</f>
        <v>2397985.3128660293</v>
      </c>
      <c r="O54" s="42">
        <f>'2017 Life Table'!G54</f>
        <v>26.876865386962891</v>
      </c>
      <c r="P54" s="43">
        <f t="shared" si="1"/>
        <v>27.025152924055803</v>
      </c>
      <c r="Q54" s="44">
        <f t="shared" si="2"/>
        <v>54.162022923186186</v>
      </c>
    </row>
    <row r="55" spans="1:17" x14ac:dyDescent="0.2">
      <c r="A55" s="45" t="s">
        <v>66</v>
      </c>
      <c r="B55" s="37">
        <f>'2017 Life Table'!B55</f>
        <v>7.825520820915699E-3</v>
      </c>
      <c r="C55" s="38">
        <f>'Opioid Mortality WONDER'!G53/100000</f>
        <v>4.591997E-4</v>
      </c>
      <c r="D55" s="37">
        <f t="shared" si="3"/>
        <v>7.3663211209156988E-3</v>
      </c>
      <c r="E55" s="37">
        <f t="shared" si="0"/>
        <v>7.3680171167085362E-3</v>
      </c>
      <c r="F55" s="39">
        <f t="shared" si="4"/>
        <v>88126.74945848521</v>
      </c>
      <c r="G55" s="39">
        <f t="shared" si="5"/>
        <v>649.31939845000375</v>
      </c>
      <c r="H55" s="40">
        <f>'2017 Life Table'!C55</f>
        <v>87414.4765625</v>
      </c>
      <c r="I55" s="40">
        <f>'2017 Life Table'!D55</f>
        <v>684.06378173828125</v>
      </c>
      <c r="J55" s="40">
        <f>'2017 Life Table'!E55</f>
        <v>87072.4453125</v>
      </c>
      <c r="K55" s="40"/>
      <c r="L55" s="40">
        <f t="shared" si="6"/>
        <v>87802.089759260198</v>
      </c>
      <c r="M55" s="40">
        <f>'2017 Life Table'!F55</f>
        <v>2278792.5</v>
      </c>
      <c r="N55" s="40">
        <f>SUM(L55:$L$89)</f>
        <v>2309556.1334435679</v>
      </c>
      <c r="O55" s="42">
        <f>'2017 Life Table'!G55</f>
        <v>26.068822860717773</v>
      </c>
      <c r="P55" s="43">
        <f t="shared" si="1"/>
        <v>26.207208908023489</v>
      </c>
      <c r="Q55" s="44">
        <f t="shared" si="2"/>
        <v>50.545503778412574</v>
      </c>
    </row>
    <row r="56" spans="1:17" x14ac:dyDescent="0.2">
      <c r="A56" s="45" t="s">
        <v>67</v>
      </c>
      <c r="B56" s="37">
        <f>'2017 Life Table'!B56</f>
        <v>8.5471197962760925E-3</v>
      </c>
      <c r="C56" s="38">
        <f>'Opioid Mortality WONDER'!G54/100000</f>
        <v>3.7952120000000003E-4</v>
      </c>
      <c r="D56" s="37">
        <f t="shared" si="3"/>
        <v>8.1675985962760926E-3</v>
      </c>
      <c r="E56" s="37">
        <f t="shared" si="0"/>
        <v>8.1691531167037423E-3</v>
      </c>
      <c r="F56" s="39">
        <f t="shared" si="4"/>
        <v>87477.4300600352</v>
      </c>
      <c r="G56" s="39">
        <f t="shared" si="5"/>
        <v>714.61652041617015</v>
      </c>
      <c r="H56" s="40">
        <f>'2017 Life Table'!C56</f>
        <v>86730.4140625</v>
      </c>
      <c r="I56" s="40">
        <f>'2017 Life Table'!D56</f>
        <v>741.29522705078125</v>
      </c>
      <c r="J56" s="40">
        <f>'2017 Life Table'!E56</f>
        <v>86359.765625</v>
      </c>
      <c r="K56" s="40"/>
      <c r="L56" s="40">
        <f t="shared" si="6"/>
        <v>87120.121799827117</v>
      </c>
      <c r="M56" s="40">
        <f>'2017 Life Table'!F56</f>
        <v>2191720</v>
      </c>
      <c r="N56" s="40">
        <f>SUM(L56:$L$89)</f>
        <v>2221754.0436843075</v>
      </c>
      <c r="O56" s="42">
        <f>'2017 Life Table'!G56</f>
        <v>25.270488739013672</v>
      </c>
      <c r="P56" s="43">
        <f t="shared" si="1"/>
        <v>25.398026006931524</v>
      </c>
      <c r="Q56" s="44">
        <f t="shared" si="2"/>
        <v>46.582987106995333</v>
      </c>
    </row>
    <row r="57" spans="1:17" x14ac:dyDescent="0.2">
      <c r="A57" s="45" t="s">
        <v>68</v>
      </c>
      <c r="B57" s="37">
        <f>'2017 Life Table'!B57</f>
        <v>9.4087198376655579E-3</v>
      </c>
      <c r="C57" s="38">
        <f>'Opioid Mortality WONDER'!G55/100000</f>
        <v>4.73654E-4</v>
      </c>
      <c r="D57" s="37">
        <f t="shared" si="3"/>
        <v>8.9350658376655574E-3</v>
      </c>
      <c r="E57" s="37">
        <f t="shared" si="0"/>
        <v>8.9371889068956545E-3</v>
      </c>
      <c r="F57" s="39">
        <f t="shared" si="4"/>
        <v>86762.813539619034</v>
      </c>
      <c r="G57" s="39">
        <f t="shared" si="5"/>
        <v>775.41565469733928</v>
      </c>
      <c r="H57" s="40">
        <f>'2017 Life Table'!C57</f>
        <v>85989.1171875</v>
      </c>
      <c r="I57" s="40">
        <f>'2017 Life Table'!D57</f>
        <v>809.0474853515625</v>
      </c>
      <c r="J57" s="40">
        <f>'2017 Life Table'!E57</f>
        <v>85584.59375</v>
      </c>
      <c r="K57" s="40"/>
      <c r="L57" s="40">
        <f t="shared" si="6"/>
        <v>86375.105712270364</v>
      </c>
      <c r="M57" s="40">
        <f>'2017 Life Table'!F57</f>
        <v>2105360.25</v>
      </c>
      <c r="N57" s="40">
        <f>SUM(L57:$L$89)</f>
        <v>2134633.9218844804</v>
      </c>
      <c r="O57" s="42">
        <f>'2017 Life Table'!G57</f>
        <v>24.484031677246094</v>
      </c>
      <c r="P57" s="43">
        <f t="shared" si="1"/>
        <v>24.603097050440041</v>
      </c>
      <c r="Q57" s="44">
        <f t="shared" si="2"/>
        <v>43.488627559089409</v>
      </c>
    </row>
    <row r="58" spans="1:17" x14ac:dyDescent="0.2">
      <c r="A58" s="45" t="s">
        <v>69</v>
      </c>
      <c r="B58" s="37">
        <f>'2017 Life Table'!B58</f>
        <v>1.0374143719673157E-2</v>
      </c>
      <c r="C58" s="38">
        <f>'Opioid Mortality WONDER'!G56/100000</f>
        <v>4.8957680000000009E-4</v>
      </c>
      <c r="D58" s="37">
        <f t="shared" si="3"/>
        <v>9.8845669196731562E-3</v>
      </c>
      <c r="E58" s="37">
        <f t="shared" si="0"/>
        <v>9.8869953558637924E-3</v>
      </c>
      <c r="F58" s="39">
        <f t="shared" si="4"/>
        <v>85987.397884921695</v>
      </c>
      <c r="G58" s="39">
        <f t="shared" si="5"/>
        <v>850.15700355103286</v>
      </c>
      <c r="H58" s="40">
        <f>'2017 Life Table'!C58</f>
        <v>85180.0703125</v>
      </c>
      <c r="I58" s="40">
        <f>'2017 Life Table'!D58</f>
        <v>883.6702880859375</v>
      </c>
      <c r="J58" s="40">
        <f>'2017 Life Table'!E58</f>
        <v>84738.234375</v>
      </c>
      <c r="K58" s="40"/>
      <c r="L58" s="40">
        <f t="shared" si="6"/>
        <v>85562.319383146169</v>
      </c>
      <c r="M58" s="40">
        <f>'2017 Life Table'!F58</f>
        <v>2019775.75</v>
      </c>
      <c r="N58" s="40">
        <f>SUM(L58:$L$89)</f>
        <v>2048258.8161722103</v>
      </c>
      <c r="O58" s="42">
        <f>'2017 Life Table'!G58</f>
        <v>23.711833953857422</v>
      </c>
      <c r="P58" s="43">
        <f t="shared" si="1"/>
        <v>23.820453538010625</v>
      </c>
      <c r="Q58" s="44">
        <f t="shared" si="2"/>
        <v>39.673303111957452</v>
      </c>
    </row>
    <row r="59" spans="1:17" x14ac:dyDescent="0.2">
      <c r="A59" s="45" t="s">
        <v>70</v>
      </c>
      <c r="B59" s="37">
        <f>'2017 Life Table'!B59</f>
        <v>1.1370775289833546E-2</v>
      </c>
      <c r="C59" s="38">
        <f>'Opioid Mortality WONDER'!G57/100000</f>
        <v>4.3375059999999999E-4</v>
      </c>
      <c r="D59" s="37">
        <f t="shared" si="3"/>
        <v>1.0937024689833546E-2</v>
      </c>
      <c r="E59" s="37">
        <f t="shared" si="0"/>
        <v>1.0939406048125599E-2</v>
      </c>
      <c r="F59" s="39">
        <f t="shared" si="4"/>
        <v>85137.240881370657</v>
      </c>
      <c r="G59" s="39">
        <f t="shared" si="5"/>
        <v>931.35084781839225</v>
      </c>
      <c r="H59" s="40">
        <f>'2017 Life Table'!C59</f>
        <v>84296.3984375</v>
      </c>
      <c r="I59" s="40">
        <f>'2017 Life Table'!D59</f>
        <v>958.515380859375</v>
      </c>
      <c r="J59" s="40">
        <f>'2017 Life Table'!E59</f>
        <v>83817.140625</v>
      </c>
      <c r="K59" s="40"/>
      <c r="L59" s="40">
        <f t="shared" si="6"/>
        <v>84671.56545746146</v>
      </c>
      <c r="M59" s="40">
        <f>'2017 Life Table'!F59</f>
        <v>1935037.5</v>
      </c>
      <c r="N59" s="40">
        <f>SUM(L59:$L$89)</f>
        <v>1962696.496789064</v>
      </c>
      <c r="O59" s="42">
        <f>'2017 Life Table'!G59</f>
        <v>22.955162048339844</v>
      </c>
      <c r="P59" s="43">
        <f t="shared" si="1"/>
        <v>23.053325154427601</v>
      </c>
      <c r="Q59" s="44">
        <f t="shared" si="2"/>
        <v>35.854074498553175</v>
      </c>
    </row>
    <row r="60" spans="1:17" x14ac:dyDescent="0.2">
      <c r="A60" s="45" t="s">
        <v>71</v>
      </c>
      <c r="B60" s="37">
        <f>'2017 Life Table'!B60</f>
        <v>1.2380288913846016E-2</v>
      </c>
      <c r="C60" s="38">
        <f>'Opioid Mortality WONDER'!G58/100000</f>
        <v>4.1457529999999997E-4</v>
      </c>
      <c r="D60" s="37">
        <f t="shared" si="3"/>
        <v>1.1965713613846017E-2</v>
      </c>
      <c r="E60" s="37">
        <f t="shared" si="0"/>
        <v>1.1968204604142829E-2</v>
      </c>
      <c r="F60" s="39">
        <f t="shared" si="4"/>
        <v>84205.890033552263</v>
      </c>
      <c r="G60" s="39">
        <f t="shared" si="5"/>
        <v>1007.793320795505</v>
      </c>
      <c r="H60" s="40">
        <f>'2017 Life Table'!C60</f>
        <v>83337.8828125</v>
      </c>
      <c r="I60" s="40">
        <f>'2017 Life Table'!D60</f>
        <v>1031.7470703125</v>
      </c>
      <c r="J60" s="40">
        <f>'2017 Life Table'!E60</f>
        <v>82822.0078125</v>
      </c>
      <c r="K60" s="40"/>
      <c r="L60" s="40">
        <f t="shared" si="6"/>
        <v>83701.993373154502</v>
      </c>
      <c r="M60" s="40">
        <f>'2017 Life Table'!F60</f>
        <v>1851220.375</v>
      </c>
      <c r="N60" s="40">
        <f>SUM(L60:$L$89)</f>
        <v>1878024.9313316024</v>
      </c>
      <c r="O60" s="42">
        <f>'2017 Life Table'!G60</f>
        <v>22.213432312011719</v>
      </c>
      <c r="P60" s="43">
        <f t="shared" si="1"/>
        <v>22.302773957775326</v>
      </c>
      <c r="Q60" s="44">
        <f t="shared" si="2"/>
        <v>32.632036115157511</v>
      </c>
    </row>
    <row r="61" spans="1:17" x14ac:dyDescent="0.2">
      <c r="A61" s="45" t="s">
        <v>72</v>
      </c>
      <c r="B61" s="37">
        <f>'2017 Life Table'!B61</f>
        <v>1.3461130671203136E-2</v>
      </c>
      <c r="C61" s="38">
        <f>'Opioid Mortality WONDER'!G59/100000</f>
        <v>4.5999250000000006E-4</v>
      </c>
      <c r="D61" s="37">
        <f t="shared" si="3"/>
        <v>1.3001138171203136E-2</v>
      </c>
      <c r="E61" s="37">
        <f t="shared" si="0"/>
        <v>1.3004142355706239E-2</v>
      </c>
      <c r="F61" s="39">
        <f t="shared" si="4"/>
        <v>83198.096712756756</v>
      </c>
      <c r="G61" s="39">
        <f t="shared" si="5"/>
        <v>1081.9198933765042</v>
      </c>
      <c r="H61" s="40">
        <f>'2017 Life Table'!C61</f>
        <v>82306.1328125</v>
      </c>
      <c r="I61" s="40">
        <f>'2017 Life Table'!D61</f>
        <v>1107.93359375</v>
      </c>
      <c r="J61" s="40">
        <f>'2017 Life Table'!E61</f>
        <v>81752.171875</v>
      </c>
      <c r="K61" s="40"/>
      <c r="L61" s="40">
        <f t="shared" si="6"/>
        <v>82657.136766068506</v>
      </c>
      <c r="M61" s="40">
        <f>'2017 Life Table'!F61</f>
        <v>1768398.375</v>
      </c>
      <c r="N61" s="40">
        <f>SUM(L61:$L$89)</f>
        <v>1794322.9379584477</v>
      </c>
      <c r="O61" s="42">
        <f>'2017 Life Table'!G61</f>
        <v>21.485620498657227</v>
      </c>
      <c r="P61" s="43">
        <f t="shared" si="1"/>
        <v>21.566874830723435</v>
      </c>
      <c r="Q61" s="44">
        <f t="shared" si="2"/>
        <v>29.678144787182724</v>
      </c>
    </row>
    <row r="62" spans="1:17" x14ac:dyDescent="0.2">
      <c r="A62" s="45" t="s">
        <v>73</v>
      </c>
      <c r="B62" s="37">
        <f>'2017 Life Table'!B62</f>
        <v>1.4649268239736557E-2</v>
      </c>
      <c r="C62" s="38">
        <f>'Opioid Mortality WONDER'!G60/100000</f>
        <v>4.6562289999999999E-4</v>
      </c>
      <c r="D62" s="37">
        <f t="shared" si="3"/>
        <v>1.4183645339736557E-2</v>
      </c>
      <c r="E62" s="37">
        <f t="shared" si="0"/>
        <v>1.4186964216718279E-2</v>
      </c>
      <c r="F62" s="39">
        <f t="shared" si="4"/>
        <v>82116.176819380256</v>
      </c>
      <c r="G62" s="39">
        <f t="shared" si="5"/>
        <v>1164.9792621502586</v>
      </c>
      <c r="H62" s="40">
        <f>'2017 Life Table'!C62</f>
        <v>81198.203125</v>
      </c>
      <c r="I62" s="40">
        <f>'2017 Life Table'!D62</f>
        <v>1189.4942626953125</v>
      </c>
      <c r="J62" s="40">
        <f>'2017 Life Table'!E62</f>
        <v>80603.453125</v>
      </c>
      <c r="K62" s="40"/>
      <c r="L62" s="40">
        <f t="shared" si="6"/>
        <v>81533.687188305135</v>
      </c>
      <c r="M62" s="40">
        <f>'2017 Life Table'!F62</f>
        <v>1686646.25</v>
      </c>
      <c r="N62" s="40">
        <f>SUM(L62:$L$89)</f>
        <v>1711665.8011923793</v>
      </c>
      <c r="O62" s="42">
        <f>'2017 Life Table'!G62</f>
        <v>20.771965026855469</v>
      </c>
      <c r="P62" s="43">
        <f t="shared" si="1"/>
        <v>20.84444097972677</v>
      </c>
      <c r="Q62" s="44">
        <f t="shared" si="2"/>
        <v>26.471841786242624</v>
      </c>
    </row>
    <row r="63" spans="1:17" x14ac:dyDescent="0.2">
      <c r="A63" s="45" t="s">
        <v>74</v>
      </c>
      <c r="B63" s="37">
        <f>'2017 Life Table'!B63</f>
        <v>1.595587283372879E-2</v>
      </c>
      <c r="C63" s="38">
        <f>'Opioid Mortality WONDER'!G61/100000</f>
        <v>4.2653480000000001E-4</v>
      </c>
      <c r="D63" s="37">
        <f t="shared" si="3"/>
        <v>1.5529338033728791E-2</v>
      </c>
      <c r="E63" s="37">
        <f t="shared" si="0"/>
        <v>1.5532668168557584E-2</v>
      </c>
      <c r="F63" s="39">
        <f t="shared" si="4"/>
        <v>80951.19755723</v>
      </c>
      <c r="G63" s="39">
        <f t="shared" si="5"/>
        <v>1257.3880895038028</v>
      </c>
      <c r="H63" s="40">
        <f>'2017 Life Table'!C63</f>
        <v>80008.7109375</v>
      </c>
      <c r="I63" s="40">
        <f>'2017 Life Table'!D63</f>
        <v>1276.6087646484375</v>
      </c>
      <c r="J63" s="40">
        <f>'2017 Life Table'!E63</f>
        <v>79370.40625</v>
      </c>
      <c r="K63" s="40"/>
      <c r="L63" s="40">
        <f t="shared" si="6"/>
        <v>80322.503512478099</v>
      </c>
      <c r="M63" s="40">
        <f>'2017 Life Table'!F63</f>
        <v>1606042.75</v>
      </c>
      <c r="N63" s="40">
        <f>SUM(L63:$L$89)</f>
        <v>1630132.1140040741</v>
      </c>
      <c r="O63" s="42">
        <f>'2017 Life Table'!G63</f>
        <v>20.073348999023438</v>
      </c>
      <c r="P63" s="43">
        <f t="shared" si="1"/>
        <v>20.137220488327191</v>
      </c>
      <c r="Q63" s="44">
        <f t="shared" si="2"/>
        <v>23.329061468196056</v>
      </c>
    </row>
    <row r="64" spans="1:17" x14ac:dyDescent="0.2">
      <c r="A64" s="45" t="s">
        <v>75</v>
      </c>
      <c r="B64" s="37">
        <f>'2017 Life Table'!B64</f>
        <v>1.7379183322191238E-2</v>
      </c>
      <c r="C64" s="38">
        <f>'Opioid Mortality WONDER'!G62/100000</f>
        <v>4.0201270000000001E-4</v>
      </c>
      <c r="D64" s="37">
        <f t="shared" si="3"/>
        <v>1.6977170622191239E-2</v>
      </c>
      <c r="E64" s="37">
        <f t="shared" si="0"/>
        <v>1.6980603547195661E-2</v>
      </c>
      <c r="F64" s="39">
        <f t="shared" si="4"/>
        <v>79693.809467726198</v>
      </c>
      <c r="G64" s="39">
        <f t="shared" si="5"/>
        <v>1353.2489837372066</v>
      </c>
      <c r="H64" s="40">
        <f>'2017 Life Table'!C64</f>
        <v>78732.1015625</v>
      </c>
      <c r="I64" s="40">
        <f>'2017 Life Table'!D64</f>
        <v>1368.2996826171875</v>
      </c>
      <c r="J64" s="40">
        <f>'2017 Life Table'!E64</f>
        <v>78047.953125</v>
      </c>
      <c r="K64" s="40"/>
      <c r="L64" s="40">
        <f t="shared" si="6"/>
        <v>79017.184975857585</v>
      </c>
      <c r="M64" s="40">
        <f>'2017 Life Table'!F64</f>
        <v>1526672.375</v>
      </c>
      <c r="N64" s="40">
        <f>SUM(L64:$L$89)</f>
        <v>1549809.6104915959</v>
      </c>
      <c r="O64" s="42">
        <f>'2017 Life Table'!G64</f>
        <v>19.390722274780273</v>
      </c>
      <c r="P64" s="43">
        <f t="shared" si="1"/>
        <v>19.447051418959038</v>
      </c>
      <c r="Q64" s="44">
        <f t="shared" si="2"/>
        <v>20.574219911293834</v>
      </c>
    </row>
    <row r="65" spans="1:17" x14ac:dyDescent="0.2">
      <c r="A65" s="45" t="s">
        <v>76</v>
      </c>
      <c r="B65" s="37">
        <f>'2017 Life Table'!B65</f>
        <v>1.8871055915951729E-2</v>
      </c>
      <c r="C65" s="38">
        <f>'Opioid Mortality WONDER'!G63/100000</f>
        <v>4.2898240000000003E-4</v>
      </c>
      <c r="D65" s="37">
        <f t="shared" si="3"/>
        <v>1.8442073515951729E-2</v>
      </c>
      <c r="E65" s="37">
        <f t="shared" si="0"/>
        <v>1.844605487222839E-2</v>
      </c>
      <c r="F65" s="39">
        <f t="shared" si="4"/>
        <v>78340.560483988986</v>
      </c>
      <c r="G65" s="39">
        <f t="shared" si="5"/>
        <v>1445.074277408788</v>
      </c>
      <c r="H65" s="40">
        <f>'2017 Life Table'!C65</f>
        <v>77363.8046875</v>
      </c>
      <c r="I65" s="40">
        <f>'2017 Life Table'!D65</f>
        <v>1459.9366455078125</v>
      </c>
      <c r="J65" s="40">
        <f>'2017 Life Table'!E65</f>
        <v>76633.8359375</v>
      </c>
      <c r="K65" s="40"/>
      <c r="L65" s="40">
        <f t="shared" si="6"/>
        <v>77618.023345284601</v>
      </c>
      <c r="M65" s="40">
        <f>'2017 Life Table'!F65</f>
        <v>1448624.375</v>
      </c>
      <c r="N65" s="40">
        <f>SUM(L65:$L$89)</f>
        <v>1470792.4255157385</v>
      </c>
      <c r="O65" s="42">
        <f>'2017 Life Table'!G65</f>
        <v>18.724834442138672</v>
      </c>
      <c r="P65" s="43">
        <f t="shared" si="1"/>
        <v>18.774341368368621</v>
      </c>
      <c r="Q65" s="44">
        <f t="shared" si="2"/>
        <v>18.082404805488796</v>
      </c>
    </row>
    <row r="66" spans="1:17" x14ac:dyDescent="0.2">
      <c r="A66" s="45" t="s">
        <v>77</v>
      </c>
      <c r="B66" s="37">
        <f>'2017 Life Table'!B66</f>
        <v>2.0392319187521935E-2</v>
      </c>
      <c r="C66" s="38">
        <f>'Opioid Mortality WONDER'!G64/100000</f>
        <v>4.0949049999999999E-4</v>
      </c>
      <c r="D66" s="37">
        <f t="shared" si="3"/>
        <v>1.9982828687521933E-2</v>
      </c>
      <c r="E66" s="37">
        <f t="shared" si="0"/>
        <v>1.9986948742022892E-2</v>
      </c>
      <c r="F66" s="39">
        <f t="shared" si="4"/>
        <v>76895.486206580201</v>
      </c>
      <c r="G66" s="39">
        <f t="shared" si="5"/>
        <v>1536.9061413038469</v>
      </c>
      <c r="H66" s="40">
        <f>'2017 Life Table'!C66</f>
        <v>75903.8671875</v>
      </c>
      <c r="I66" s="40">
        <f>'2017 Life Table'!D66</f>
        <v>1547.8558349609375</v>
      </c>
      <c r="J66" s="40">
        <f>'2017 Life Table'!E66</f>
        <v>75129.9375</v>
      </c>
      <c r="K66" s="40"/>
      <c r="L66" s="40">
        <f t="shared" si="6"/>
        <v>76127.033135928286</v>
      </c>
      <c r="M66" s="40">
        <f>'2017 Life Table'!F66</f>
        <v>1371990.5</v>
      </c>
      <c r="N66" s="40">
        <f>SUM(L66:$L$89)</f>
        <v>1393174.4021704539</v>
      </c>
      <c r="O66" s="42">
        <f>'2017 Life Table'!G66</f>
        <v>18.075370788574219</v>
      </c>
      <c r="P66" s="43">
        <f t="shared" si="1"/>
        <v>18.117765695995239</v>
      </c>
      <c r="Q66" s="44">
        <f t="shared" si="2"/>
        <v>15.484739935527527</v>
      </c>
    </row>
    <row r="67" spans="1:17" x14ac:dyDescent="0.2">
      <c r="A67" s="45" t="s">
        <v>78</v>
      </c>
      <c r="B67" s="37">
        <f>'2017 Life Table'!B67</f>
        <v>2.1893655881285667E-2</v>
      </c>
      <c r="C67" s="38">
        <f>'Opioid Mortality WONDER'!G65/100000</f>
        <v>3.9855890000000001E-4</v>
      </c>
      <c r="D67" s="37">
        <f t="shared" si="3"/>
        <v>2.1495096981285669E-2</v>
      </c>
      <c r="E67" s="37">
        <f t="shared" si="0"/>
        <v>2.1499412698511078E-2</v>
      </c>
      <c r="F67" s="39">
        <f t="shared" si="4"/>
        <v>75358.580065276357</v>
      </c>
      <c r="G67" s="39">
        <f t="shared" si="5"/>
        <v>1620.1652131971664</v>
      </c>
      <c r="H67" s="40">
        <f>'2017 Life Table'!C67</f>
        <v>74356.0078125</v>
      </c>
      <c r="I67" s="40">
        <f>'2017 Life Table'!D67</f>
        <v>1627.9248046875</v>
      </c>
      <c r="J67" s="40">
        <f>'2017 Life Table'!E67</f>
        <v>73542.046875</v>
      </c>
      <c r="K67" s="40"/>
      <c r="L67" s="40">
        <f t="shared" si="6"/>
        <v>74548.497458677783</v>
      </c>
      <c r="M67" s="40">
        <f>'2017 Life Table'!F67</f>
        <v>1296860.625</v>
      </c>
      <c r="N67" s="40">
        <f>SUM(L67:$L$89)</f>
        <v>1317047.3690345257</v>
      </c>
      <c r="O67" s="42">
        <f>'2017 Life Table'!G67</f>
        <v>17.441234588623047</v>
      </c>
      <c r="P67" s="43">
        <f t="shared" si="1"/>
        <v>17.477072523044967</v>
      </c>
      <c r="Q67" s="44">
        <f t="shared" si="2"/>
        <v>13.089805547606346</v>
      </c>
    </row>
    <row r="68" spans="1:17" x14ac:dyDescent="0.2">
      <c r="A68" s="45" t="s">
        <v>79</v>
      </c>
      <c r="B68" s="37">
        <f>'2017 Life Table'!B68</f>
        <v>2.3383429273962975E-2</v>
      </c>
      <c r="C68" s="38">
        <f>'Opioid Mortality WONDER'!G66/100000</f>
        <v>3.5185090000000005E-4</v>
      </c>
      <c r="D68" s="37">
        <f t="shared" si="3"/>
        <v>2.3031578373962976E-2</v>
      </c>
      <c r="E68" s="37">
        <f t="shared" si="0"/>
        <v>2.3035662654977473E-2</v>
      </c>
      <c r="F68" s="39">
        <f t="shared" si="4"/>
        <v>73738.414852079193</v>
      </c>
      <c r="G68" s="39">
        <f t="shared" si="5"/>
        <v>1698.6132492452768</v>
      </c>
      <c r="H68" s="40">
        <f>'2017 Life Table'!C68</f>
        <v>72728.0859375</v>
      </c>
      <c r="I68" s="40">
        <f>'2017 Life Table'!D68</f>
        <v>1700.632080078125</v>
      </c>
      <c r="J68" s="40">
        <f>'2017 Life Table'!E68</f>
        <v>71877.765625</v>
      </c>
      <c r="K68" s="40"/>
      <c r="L68" s="40">
        <f t="shared" si="6"/>
        <v>72889.108227456556</v>
      </c>
      <c r="M68" s="40">
        <f>'2017 Life Table'!F68</f>
        <v>1223318.625</v>
      </c>
      <c r="N68" s="40">
        <f>SUM(L68:$L$89)</f>
        <v>1242498.8715758482</v>
      </c>
      <c r="O68" s="42">
        <f>'2017 Life Table'!G68</f>
        <v>16.820442199707031</v>
      </c>
      <c r="P68" s="43">
        <f t="shared" si="1"/>
        <v>16.850089252234767</v>
      </c>
      <c r="Q68" s="44">
        <f t="shared" si="2"/>
        <v>10.828585935755463</v>
      </c>
    </row>
    <row r="69" spans="1:17" x14ac:dyDescent="0.2">
      <c r="A69" s="45" t="s">
        <v>80</v>
      </c>
      <c r="B69" s="37">
        <f>'2017 Life Table'!B69</f>
        <v>2.5003921240568161E-2</v>
      </c>
      <c r="C69" s="38">
        <f>'Opioid Mortality WONDER'!G67/100000</f>
        <v>3.2226880000000001E-4</v>
      </c>
      <c r="D69" s="37">
        <f t="shared" si="3"/>
        <v>2.468165244056816E-2</v>
      </c>
      <c r="E69" s="37">
        <f t="shared" ref="E69:E89" si="7">1-(1-B69)^(D69/B69)</f>
        <v>2.4685663507372113E-2</v>
      </c>
      <c r="F69" s="39">
        <f t="shared" si="4"/>
        <v>72039.801602833919</v>
      </c>
      <c r="G69" s="39">
        <f t="shared" si="5"/>
        <v>1778.3503015054043</v>
      </c>
      <c r="H69" s="40">
        <f>'2017 Life Table'!C69</f>
        <v>71027.453125</v>
      </c>
      <c r="I69" s="40">
        <f>'2017 Life Table'!D69</f>
        <v>1775.96484375</v>
      </c>
      <c r="J69" s="40">
        <f>'2017 Life Table'!E69</f>
        <v>70139.46875</v>
      </c>
      <c r="K69" s="40"/>
      <c r="L69" s="40">
        <f t="shared" si="6"/>
        <v>71150.626452081226</v>
      </c>
      <c r="M69" s="40">
        <f>'2017 Life Table'!F69</f>
        <v>1151440.75</v>
      </c>
      <c r="N69" s="40">
        <f>SUM(L69:$L$89)</f>
        <v>1169609.7633483917</v>
      </c>
      <c r="O69" s="42">
        <f>'2017 Life Table'!G69</f>
        <v>16.211206436157227</v>
      </c>
      <c r="P69" s="43">
        <f t="shared" ref="P69:P88" si="8">N69/F69</f>
        <v>16.235605003420517</v>
      </c>
      <c r="Q69" s="44">
        <f t="shared" ref="Q69:Q88" si="9">(P69-O69)*365.25</f>
        <v>8.9115766929167677</v>
      </c>
    </row>
    <row r="70" spans="1:17" x14ac:dyDescent="0.2">
      <c r="A70" s="45" t="s">
        <v>81</v>
      </c>
      <c r="B70" s="37">
        <f>'2017 Life Table'!B70</f>
        <v>2.6733357459306717E-2</v>
      </c>
      <c r="C70" s="38">
        <f>'Opioid Mortality WONDER'!G68/100000</f>
        <v>2.992631E-4</v>
      </c>
      <c r="D70" s="37">
        <f t="shared" ref="D70:D88" si="10">B70-C70</f>
        <v>2.6434094359306718E-2</v>
      </c>
      <c r="E70" s="37">
        <f t="shared" si="7"/>
        <v>2.6438085862124927E-2</v>
      </c>
      <c r="F70" s="39">
        <f t="shared" ref="F70:F88" si="11">F69*(1-E69)</f>
        <v>70261.451301328518</v>
      </c>
      <c r="G70" s="39">
        <f t="shared" ref="G70:G88" si="12">F70*E70</f>
        <v>1857.5782823020324</v>
      </c>
      <c r="H70" s="40">
        <f>'2017 Life Table'!C70</f>
        <v>69251.484375</v>
      </c>
      <c r="I70" s="40">
        <f>'2017 Life Table'!D70</f>
        <v>1851.32470703125</v>
      </c>
      <c r="J70" s="40">
        <f>'2017 Life Table'!E70</f>
        <v>68325.8203125</v>
      </c>
      <c r="K70" s="40"/>
      <c r="L70" s="40">
        <f t="shared" ref="L70:L88" si="13">1*F71+0.5*G70</f>
        <v>69332.662160177511</v>
      </c>
      <c r="M70" s="40">
        <f>'2017 Life Table'!F70</f>
        <v>1081301.375</v>
      </c>
      <c r="N70" s="40">
        <f>SUM(L70:$L$89)</f>
        <v>1098459.1368963104</v>
      </c>
      <c r="O70" s="42">
        <f>'2017 Life Table'!G70</f>
        <v>15.61412525177002</v>
      </c>
      <c r="P70" s="43">
        <f t="shared" si="8"/>
        <v>15.633880549739519</v>
      </c>
      <c r="Q70" s="44">
        <f t="shared" si="9"/>
        <v>7.2156225833597682</v>
      </c>
    </row>
    <row r="71" spans="1:17" x14ac:dyDescent="0.2">
      <c r="A71" s="45" t="s">
        <v>82</v>
      </c>
      <c r="B71" s="37">
        <f>'2017 Life Table'!B71</f>
        <v>2.8404153883457184E-2</v>
      </c>
      <c r="C71" s="38">
        <f>'Opioid Mortality WONDER'!G69/100000</f>
        <v>2.8410190000000002E-4</v>
      </c>
      <c r="D71" s="37">
        <f t="shared" si="10"/>
        <v>2.8120051983457184E-2</v>
      </c>
      <c r="E71" s="37">
        <f t="shared" si="7"/>
        <v>2.8124085216488237E-2</v>
      </c>
      <c r="F71" s="39">
        <f t="shared" si="11"/>
        <v>68403.873019026491</v>
      </c>
      <c r="G71" s="39">
        <f t="shared" si="12"/>
        <v>1923.7963539249415</v>
      </c>
      <c r="H71" s="40">
        <f>'2017 Life Table'!C71</f>
        <v>67400.15625</v>
      </c>
      <c r="I71" s="40">
        <f>'2017 Life Table'!D71</f>
        <v>1914.4444580078125</v>
      </c>
      <c r="J71" s="40">
        <f>'2017 Life Table'!E71</f>
        <v>66442.9375</v>
      </c>
      <c r="K71" s="40"/>
      <c r="L71" s="40">
        <f t="shared" si="13"/>
        <v>67441.97484206401</v>
      </c>
      <c r="M71" s="40">
        <f>'2017 Life Table'!F71</f>
        <v>1012975.5</v>
      </c>
      <c r="N71" s="40">
        <f>SUM(L71:$L$89)</f>
        <v>1029126.4747361329</v>
      </c>
      <c r="O71" s="42">
        <f>'2017 Life Table'!G71</f>
        <v>15.029274940490723</v>
      </c>
      <c r="P71" s="43">
        <f t="shared" si="8"/>
        <v>15.04485680876406</v>
      </c>
      <c r="Q71" s="44">
        <f t="shared" si="9"/>
        <v>5.6912773868362851</v>
      </c>
    </row>
    <row r="72" spans="1:17" x14ac:dyDescent="0.2">
      <c r="A72" s="45" t="s">
        <v>83</v>
      </c>
      <c r="B72" s="37">
        <f>'2017 Life Table'!B72</f>
        <v>2.9906431213021278E-2</v>
      </c>
      <c r="C72" s="38">
        <f>'Opioid Mortality WONDER'!G70/100000</f>
        <v>2.4728169999999999E-4</v>
      </c>
      <c r="D72" s="37">
        <f t="shared" si="10"/>
        <v>2.9659149513021277E-2</v>
      </c>
      <c r="E72" s="37">
        <f t="shared" si="7"/>
        <v>2.9662854017791007E-2</v>
      </c>
      <c r="F72" s="39">
        <f t="shared" si="11"/>
        <v>66480.076665101544</v>
      </c>
      <c r="G72" s="39">
        <f t="shared" si="12"/>
        <v>1971.9888092084616</v>
      </c>
      <c r="H72" s="40">
        <f>'2017 Life Table'!C72</f>
        <v>65485.7109375</v>
      </c>
      <c r="I72" s="40">
        <f>'2017 Life Table'!D72</f>
        <v>1958.4439697265625</v>
      </c>
      <c r="J72" s="40">
        <f>'2017 Life Table'!E72</f>
        <v>64506.48828125</v>
      </c>
      <c r="K72" s="40"/>
      <c r="L72" s="40">
        <f t="shared" si="13"/>
        <v>65494.082260497315</v>
      </c>
      <c r="M72" s="40">
        <f>'2017 Life Table'!F72</f>
        <v>946532.5625</v>
      </c>
      <c r="N72" s="40">
        <f>SUM(L72:$L$89)</f>
        <v>961684.49989406904</v>
      </c>
      <c r="O72" s="42">
        <f>'2017 Life Table'!G72</f>
        <v>14.454031944274902</v>
      </c>
      <c r="P72" s="43">
        <f t="shared" si="8"/>
        <v>14.465754977068213</v>
      </c>
      <c r="Q72" s="44">
        <f t="shared" si="9"/>
        <v>4.2818377277568818</v>
      </c>
    </row>
    <row r="73" spans="1:17" x14ac:dyDescent="0.2">
      <c r="A73" s="45" t="s">
        <v>84</v>
      </c>
      <c r="B73" s="37">
        <f>'2017 Life Table'!B73</f>
        <v>3.1346756964921951E-2</v>
      </c>
      <c r="C73" s="38">
        <f>'Opioid Mortality WONDER'!G71/100000</f>
        <v>1.9621310000000002E-4</v>
      </c>
      <c r="D73" s="37">
        <f t="shared" si="10"/>
        <v>3.1150543864921953E-2</v>
      </c>
      <c r="E73" s="37">
        <f t="shared" si="7"/>
        <v>3.1153632584771551E-2</v>
      </c>
      <c r="F73" s="39">
        <f t="shared" si="11"/>
        <v>64508.087855893085</v>
      </c>
      <c r="G73" s="39">
        <f t="shared" si="12"/>
        <v>2009.6612678086567</v>
      </c>
      <c r="H73" s="40">
        <f>'2017 Life Table'!C73</f>
        <v>63527.265625</v>
      </c>
      <c r="I73" s="40">
        <f>'2017 Life Table'!D73</f>
        <v>1991.373779296875</v>
      </c>
      <c r="J73" s="40">
        <f>'2017 Life Table'!E73</f>
        <v>62531.578125</v>
      </c>
      <c r="K73" s="40"/>
      <c r="L73" s="40">
        <f t="shared" si="13"/>
        <v>63503.257221988752</v>
      </c>
      <c r="M73" s="40">
        <f>'2017 Life Table'!F73</f>
        <v>882026.125</v>
      </c>
      <c r="N73" s="40">
        <f>SUM(L73:$L$89)</f>
        <v>896190.41763357166</v>
      </c>
      <c r="O73" s="42">
        <f>'2017 Life Table'!G73</f>
        <v>13.884213447570801</v>
      </c>
      <c r="P73" s="43">
        <f t="shared" si="8"/>
        <v>13.892683032794327</v>
      </c>
      <c r="Q73" s="44">
        <f t="shared" si="9"/>
        <v>3.0935160028930051</v>
      </c>
    </row>
    <row r="74" spans="1:17" x14ac:dyDescent="0.2">
      <c r="A74" s="45" t="s">
        <v>85</v>
      </c>
      <c r="B74" s="37">
        <f>'2017 Life Table'!B74</f>
        <v>3.2660815864801407E-2</v>
      </c>
      <c r="C74" s="38">
        <f>'Opioid Mortality WONDER'!G72/100000</f>
        <v>8.0560053491875522E-5</v>
      </c>
      <c r="D74" s="37">
        <f t="shared" si="10"/>
        <v>3.2580255811309529E-2</v>
      </c>
      <c r="E74" s="37">
        <f t="shared" si="7"/>
        <v>3.2581582706297296E-2</v>
      </c>
      <c r="F74" s="39">
        <f t="shared" si="11"/>
        <v>62498.426588084425</v>
      </c>
      <c r="G74" s="39">
        <f t="shared" si="12"/>
        <v>2036.2976548931226</v>
      </c>
      <c r="H74" s="40">
        <f>'2017 Life Table'!C74</f>
        <v>61535.890625</v>
      </c>
      <c r="I74" s="40">
        <f>'2017 Life Table'!D74</f>
        <v>2009.8123779296875</v>
      </c>
      <c r="J74" s="40">
        <f>'2017 Life Table'!E74</f>
        <v>60530.984375</v>
      </c>
      <c r="K74" s="40"/>
      <c r="L74" s="40">
        <f t="shared" si="13"/>
        <v>61480.277760637859</v>
      </c>
      <c r="M74" s="40">
        <f>'2017 Life Table'!F74</f>
        <v>819494.5</v>
      </c>
      <c r="N74" s="40">
        <f>SUM(L74:$L$89)</f>
        <v>832687.16041158303</v>
      </c>
      <c r="O74" s="42">
        <f>'2017 Life Table'!G74</f>
        <v>13.317341804504395</v>
      </c>
      <c r="P74" s="43">
        <f t="shared" si="8"/>
        <v>13.323329975963558</v>
      </c>
      <c r="Q74" s="44">
        <f t="shared" si="9"/>
        <v>2.1871796254595188</v>
      </c>
    </row>
    <row r="75" spans="1:17" x14ac:dyDescent="0.2">
      <c r="A75" s="45" t="s">
        <v>86</v>
      </c>
      <c r="B75" s="37">
        <f>'2017 Life Table'!B75</f>
        <v>3.493887186050415E-2</v>
      </c>
      <c r="C75" s="38">
        <f>'Opioid Mortality WONDER'!G73/100000</f>
        <v>9.2840932535589017E-5</v>
      </c>
      <c r="D75" s="37">
        <f t="shared" si="10"/>
        <v>3.4846030927968563E-2</v>
      </c>
      <c r="E75" s="37">
        <f t="shared" si="7"/>
        <v>3.4847667723221898E-2</v>
      </c>
      <c r="F75" s="39">
        <f t="shared" si="11"/>
        <v>60462.128933191299</v>
      </c>
      <c r="G75" s="39">
        <f t="shared" si="12"/>
        <v>2106.9641789024513</v>
      </c>
      <c r="H75" s="40">
        <f>'2017 Life Table'!C75</f>
        <v>59526.078125</v>
      </c>
      <c r="I75" s="40">
        <f>'2017 Life Table'!D75</f>
        <v>2079.77392578125</v>
      </c>
      <c r="J75" s="40">
        <f>'2017 Life Table'!E75</f>
        <v>58486.19140625</v>
      </c>
      <c r="K75" s="40"/>
      <c r="L75" s="40">
        <f t="shared" si="13"/>
        <v>59408.646843740069</v>
      </c>
      <c r="M75" s="40">
        <f>'2017 Life Table'!F75</f>
        <v>758963.5625</v>
      </c>
      <c r="N75" s="40">
        <f>SUM(L75:$L$89)</f>
        <v>771206.8826509451</v>
      </c>
      <c r="O75" s="42">
        <f>'2017 Life Table'!G75</f>
        <v>12.750102043151855</v>
      </c>
      <c r="P75" s="43">
        <f t="shared" si="8"/>
        <v>12.755205551943165</v>
      </c>
      <c r="Q75" s="44">
        <f t="shared" si="9"/>
        <v>1.8640565860258342</v>
      </c>
    </row>
    <row r="76" spans="1:17" x14ac:dyDescent="0.2">
      <c r="A76" s="45" t="s">
        <v>87</v>
      </c>
      <c r="B76" s="37">
        <f>'2017 Life Table'!B76</f>
        <v>3.6901254206895828E-2</v>
      </c>
      <c r="C76" s="38">
        <f>'Opioid Mortality WONDER'!G74/100000</f>
        <v>1.1618695537364669E-4</v>
      </c>
      <c r="D76" s="37">
        <f t="shared" si="10"/>
        <v>3.6785067251522183E-2</v>
      </c>
      <c r="E76" s="37">
        <f t="shared" si="7"/>
        <v>3.6787231090776418E-2</v>
      </c>
      <c r="F76" s="39">
        <f t="shared" si="11"/>
        <v>58355.164754288846</v>
      </c>
      <c r="G76" s="39">
        <f t="shared" si="12"/>
        <v>2146.7249311563546</v>
      </c>
      <c r="H76" s="40">
        <f>'2017 Life Table'!C76</f>
        <v>57446.3046875</v>
      </c>
      <c r="I76" s="40">
        <f>'2017 Life Table'!D76</f>
        <v>2119.840576171875</v>
      </c>
      <c r="J76" s="40">
        <f>'2017 Life Table'!E76</f>
        <v>56386.3828125</v>
      </c>
      <c r="K76" s="40"/>
      <c r="L76" s="40">
        <f t="shared" si="13"/>
        <v>57281.802288710664</v>
      </c>
      <c r="M76" s="40">
        <f>'2017 Life Table'!F76</f>
        <v>700477.3125</v>
      </c>
      <c r="N76" s="40">
        <f>SUM(L76:$L$89)</f>
        <v>711798.23580720497</v>
      </c>
      <c r="O76" s="42">
        <f>'2017 Life Table'!G76</f>
        <v>12.193600654602051</v>
      </c>
      <c r="P76" s="43">
        <f t="shared" si="8"/>
        <v>12.197690449582545</v>
      </c>
      <c r="Q76" s="44">
        <f t="shared" si="9"/>
        <v>1.4937976166255549</v>
      </c>
    </row>
    <row r="77" spans="1:17" x14ac:dyDescent="0.2">
      <c r="A77" s="45" t="s">
        <v>88</v>
      </c>
      <c r="B77" s="37">
        <f>'2017 Life Table'!B77</f>
        <v>3.9840750396251678E-2</v>
      </c>
      <c r="C77" s="38">
        <f>'Opioid Mortality WONDER'!G75/100000</f>
        <v>4.601350496370685E-5</v>
      </c>
      <c r="D77" s="37">
        <f t="shared" si="10"/>
        <v>3.9794736891287971E-2</v>
      </c>
      <c r="E77" s="37">
        <f t="shared" si="7"/>
        <v>3.9795664860280633E-2</v>
      </c>
      <c r="F77" s="39">
        <f t="shared" si="11"/>
        <v>56208.439823132489</v>
      </c>
      <c r="G77" s="39">
        <f t="shared" si="12"/>
        <v>2236.8522335206321</v>
      </c>
      <c r="H77" s="40">
        <f>'2017 Life Table'!C77</f>
        <v>55326.46484375</v>
      </c>
      <c r="I77" s="40">
        <f>'2017 Life Table'!D77</f>
        <v>2204.247802734375</v>
      </c>
      <c r="J77" s="40">
        <f>'2017 Life Table'!E77</f>
        <v>54224.34375</v>
      </c>
      <c r="K77" s="40"/>
      <c r="L77" s="40">
        <f t="shared" si="13"/>
        <v>55090.013706372178</v>
      </c>
      <c r="M77" s="40">
        <f>'2017 Life Table'!F77</f>
        <v>644090.9375</v>
      </c>
      <c r="N77" s="40">
        <f>SUM(L77:$L$89)</f>
        <v>654516.43351849425</v>
      </c>
      <c r="O77" s="42">
        <f>'2017 Life Table'!G77</f>
        <v>11.641642570495605</v>
      </c>
      <c r="P77" s="43">
        <f t="shared" si="8"/>
        <v>11.644451181673416</v>
      </c>
      <c r="Q77" s="44">
        <f t="shared" si="9"/>
        <v>1.0258452326952869</v>
      </c>
    </row>
    <row r="78" spans="1:17" x14ac:dyDescent="0.2">
      <c r="A78" s="45" t="s">
        <v>89</v>
      </c>
      <c r="B78" s="37">
        <f>'2017 Life Table'!B78</f>
        <v>4.2694691568613052E-2</v>
      </c>
      <c r="C78" s="38">
        <f>'Opioid Mortality WONDER'!G76/100000</f>
        <v>3.622488408037094E-5</v>
      </c>
      <c r="D78" s="37">
        <f t="shared" si="10"/>
        <v>4.265846668453268E-2</v>
      </c>
      <c r="E78" s="37">
        <f t="shared" si="7"/>
        <v>4.2659250580105113E-2</v>
      </c>
      <c r="F78" s="39">
        <f t="shared" si="11"/>
        <v>53971.58758961186</v>
      </c>
      <c r="G78" s="39">
        <f t="shared" si="12"/>
        <v>2302.3874791913436</v>
      </c>
      <c r="H78" s="40">
        <f>'2017 Life Table'!C78</f>
        <v>53122.21875</v>
      </c>
      <c r="I78" s="40">
        <f>'2017 Life Table'!D78</f>
        <v>2268.036865234375</v>
      </c>
      <c r="J78" s="40">
        <f>'2017 Life Table'!E78</f>
        <v>51988.203125</v>
      </c>
      <c r="K78" s="40"/>
      <c r="L78" s="40">
        <f t="shared" si="13"/>
        <v>52820.393850016189</v>
      </c>
      <c r="M78" s="40">
        <f>'2017 Life Table'!F78</f>
        <v>589866.625</v>
      </c>
      <c r="N78" s="40">
        <f>SUM(L78:$L$89)</f>
        <v>599426.41981212213</v>
      </c>
      <c r="O78" s="42">
        <f>'2017 Life Table'!G78</f>
        <v>11.10395336151123</v>
      </c>
      <c r="P78" s="43">
        <f t="shared" si="8"/>
        <v>11.106332916682559</v>
      </c>
      <c r="Q78" s="44">
        <f t="shared" si="9"/>
        <v>0.86913252632785065</v>
      </c>
    </row>
    <row r="79" spans="1:17" x14ac:dyDescent="0.2">
      <c r="A79" s="45" t="s">
        <v>90</v>
      </c>
      <c r="B79" s="37">
        <f>'2017 Life Table'!B79</f>
        <v>4.5754730701446533E-2</v>
      </c>
      <c r="C79" s="38">
        <f>'Opioid Mortality WONDER'!G77/100000</f>
        <v>5.4812541109405835E-5</v>
      </c>
      <c r="D79" s="37">
        <f t="shared" si="10"/>
        <v>4.5699918160337125E-2</v>
      </c>
      <c r="E79" s="37">
        <f t="shared" si="7"/>
        <v>4.570119019979102E-2</v>
      </c>
      <c r="F79" s="39">
        <f t="shared" si="11"/>
        <v>51669.200110420519</v>
      </c>
      <c r="G79" s="39">
        <f t="shared" si="12"/>
        <v>2361.3439417173913</v>
      </c>
      <c r="H79" s="40">
        <f>'2017 Life Table'!C79</f>
        <v>50854.18359375</v>
      </c>
      <c r="I79" s="40">
        <f>'2017 Life Table'!D79</f>
        <v>2326.819580078125</v>
      </c>
      <c r="J79" s="40">
        <f>'2017 Life Table'!E79</f>
        <v>49690.7734375</v>
      </c>
      <c r="K79" s="40"/>
      <c r="L79" s="40">
        <f t="shared" si="13"/>
        <v>50488.528139561822</v>
      </c>
      <c r="M79" s="40">
        <f>'2017 Life Table'!F79</f>
        <v>537878.4375</v>
      </c>
      <c r="N79" s="40">
        <f>SUM(L79:$L$89)</f>
        <v>546606.02596210595</v>
      </c>
      <c r="O79" s="42">
        <f>'2017 Life Table'!G79</f>
        <v>10.576876640319824</v>
      </c>
      <c r="P79" s="43">
        <f t="shared" si="8"/>
        <v>10.578952737684588</v>
      </c>
      <c r="Q79" s="44">
        <f t="shared" si="9"/>
        <v>0.75829456248004945</v>
      </c>
    </row>
    <row r="80" spans="1:17" x14ac:dyDescent="0.2">
      <c r="A80" s="45" t="s">
        <v>91</v>
      </c>
      <c r="B80" s="37">
        <f>'2017 Life Table'!B80</f>
        <v>4.9642004072666168E-2</v>
      </c>
      <c r="C80" s="38">
        <f>'Opioid Mortality WONDER'!G78/100000</f>
        <v>4.5571927692541392E-5</v>
      </c>
      <c r="D80" s="37">
        <f t="shared" si="10"/>
        <v>4.9596432144973626E-2</v>
      </c>
      <c r="E80" s="37">
        <f t="shared" si="7"/>
        <v>4.9597581443955097E-2</v>
      </c>
      <c r="F80" s="39">
        <f t="shared" si="11"/>
        <v>49307.856168703125</v>
      </c>
      <c r="G80" s="39">
        <f t="shared" si="12"/>
        <v>2445.5504121540771</v>
      </c>
      <c r="H80" s="40">
        <f>'2017 Life Table'!C80</f>
        <v>48527.36328125</v>
      </c>
      <c r="I80" s="40">
        <f>'2017 Life Table'!D80</f>
        <v>2408.99560546875</v>
      </c>
      <c r="J80" s="40">
        <f>'2017 Life Table'!E80</f>
        <v>47322.8671875</v>
      </c>
      <c r="K80" s="40"/>
      <c r="L80" s="40">
        <f t="shared" si="13"/>
        <v>48085.080962626082</v>
      </c>
      <c r="M80" s="40">
        <f>'2017 Life Table'!F80</f>
        <v>488187.625</v>
      </c>
      <c r="N80" s="40">
        <f>SUM(L80:$L$89)</f>
        <v>496117.49782254407</v>
      </c>
      <c r="O80" s="42">
        <f>'2017 Life Table'!G80</f>
        <v>10.06004810333252</v>
      </c>
      <c r="P80" s="43">
        <f t="shared" si="8"/>
        <v>10.061631885294613</v>
      </c>
      <c r="Q80" s="44">
        <f t="shared" si="9"/>
        <v>0.57847636165461847</v>
      </c>
    </row>
    <row r="81" spans="1:17" x14ac:dyDescent="0.2">
      <c r="A81" s="45" t="s">
        <v>92</v>
      </c>
      <c r="B81" s="37">
        <f>'2017 Life Table'!B81</f>
        <v>5.3051125258207321E-2</v>
      </c>
      <c r="C81" s="38">
        <f>'Opioid Mortality WONDER'!G79/100000</f>
        <v>3.2089336713410135E-5</v>
      </c>
      <c r="D81" s="37">
        <f t="shared" si="10"/>
        <v>5.3019035921493908E-2</v>
      </c>
      <c r="E81" s="37">
        <f t="shared" si="7"/>
        <v>5.3019902059062041E-2</v>
      </c>
      <c r="F81" s="39">
        <f t="shared" si="11"/>
        <v>46862.305756549045</v>
      </c>
      <c r="G81" s="39">
        <f t="shared" si="12"/>
        <v>2484.6348614740496</v>
      </c>
      <c r="H81" s="40">
        <f>'2017 Life Table'!C81</f>
        <v>46118.3671875</v>
      </c>
      <c r="I81" s="40">
        <f>'2017 Life Table'!D81</f>
        <v>2446.63134765625</v>
      </c>
      <c r="J81" s="40">
        <f>'2017 Life Table'!E81</f>
        <v>44895.05078125</v>
      </c>
      <c r="K81" s="40"/>
      <c r="L81" s="40">
        <f t="shared" si="13"/>
        <v>45619.988325812024</v>
      </c>
      <c r="M81" s="40">
        <f>'2017 Life Table'!F81</f>
        <v>440864.78125</v>
      </c>
      <c r="N81" s="40">
        <f>SUM(L81:$L$89)</f>
        <v>448032.41685991804</v>
      </c>
      <c r="O81" s="42">
        <f>'2017 Life Table'!G81</f>
        <v>9.5594186782836914</v>
      </c>
      <c r="P81" s="43">
        <f t="shared" si="8"/>
        <v>9.5606140079290736</v>
      </c>
      <c r="Q81" s="44">
        <f t="shared" si="9"/>
        <v>0.4365941529758337</v>
      </c>
    </row>
    <row r="82" spans="1:17" x14ac:dyDescent="0.2">
      <c r="A82" s="45" t="s">
        <v>93</v>
      </c>
      <c r="B82" s="37">
        <f>'2017 Life Table'!B82</f>
        <v>5.8130901306867599E-2</v>
      </c>
      <c r="C82" s="38">
        <f>'Opioid Mortality WONDER'!G80/100000</f>
        <v>3.625815808556925E-5</v>
      </c>
      <c r="D82" s="37">
        <f t="shared" si="10"/>
        <v>5.809464314878203E-2</v>
      </c>
      <c r="E82" s="37">
        <f t="shared" si="7"/>
        <v>5.8095717387025458E-2</v>
      </c>
      <c r="F82" s="39">
        <f t="shared" si="11"/>
        <v>44377.670895074996</v>
      </c>
      <c r="G82" s="39">
        <f t="shared" si="12"/>
        <v>2578.1526266147021</v>
      </c>
      <c r="H82" s="40">
        <f>'2017 Life Table'!C82</f>
        <v>43671.734375</v>
      </c>
      <c r="I82" s="40">
        <f>'2017 Life Table'!D82</f>
        <v>2538.67724609375</v>
      </c>
      <c r="J82" s="40">
        <f>'2017 Life Table'!E82</f>
        <v>42402.3984375</v>
      </c>
      <c r="K82" s="40"/>
      <c r="L82" s="40">
        <f t="shared" si="13"/>
        <v>43088.59458176764</v>
      </c>
      <c r="M82" s="40">
        <f>'2017 Life Table'!F82</f>
        <v>395969.71875</v>
      </c>
      <c r="N82" s="40">
        <f>SUM(L82:$L$89)</f>
        <v>402412.42853410594</v>
      </c>
      <c r="O82" s="42">
        <f>'2017 Life Table'!G82</f>
        <v>9.0669565200805664</v>
      </c>
      <c r="P82" s="43">
        <f t="shared" si="8"/>
        <v>9.0679033040187207</v>
      </c>
      <c r="Q82" s="44">
        <f t="shared" si="9"/>
        <v>0.34581283341085189</v>
      </c>
    </row>
    <row r="83" spans="1:17" x14ac:dyDescent="0.2">
      <c r="A83" s="45" t="s">
        <v>94</v>
      </c>
      <c r="B83" s="37">
        <f>'2017 Life Table'!B83</f>
        <v>6.2970086932182312E-2</v>
      </c>
      <c r="C83" s="38">
        <f>'Opioid Mortality WONDER'!G81/100000</f>
        <v>3.9660506068057431E-5</v>
      </c>
      <c r="D83" s="37">
        <f t="shared" si="10"/>
        <v>6.2930426426114253E-2</v>
      </c>
      <c r="E83" s="37">
        <f t="shared" si="7"/>
        <v>6.293170142096649E-2</v>
      </c>
      <c r="F83" s="39">
        <f t="shared" si="11"/>
        <v>41799.518268460291</v>
      </c>
      <c r="G83" s="39">
        <f t="shared" si="12"/>
        <v>2630.5148032109773</v>
      </c>
      <c r="H83" s="40">
        <f>'2017 Life Table'!C83</f>
        <v>41133.05859375</v>
      </c>
      <c r="I83" s="40">
        <f>'2017 Life Table'!D83</f>
        <v>2590.15234375</v>
      </c>
      <c r="J83" s="40">
        <f>'2017 Life Table'!E83</f>
        <v>39837.984375</v>
      </c>
      <c r="K83" s="40"/>
      <c r="L83" s="40">
        <f t="shared" si="13"/>
        <v>40484.260866854798</v>
      </c>
      <c r="M83" s="40">
        <f>'2017 Life Table'!F83</f>
        <v>353567.3125</v>
      </c>
      <c r="N83" s="40">
        <f>SUM(L83:$L$89)</f>
        <v>359323.83395233832</v>
      </c>
      <c r="O83" s="42">
        <f>'2017 Life Table'!G83</f>
        <v>8.5956974029541016</v>
      </c>
      <c r="P83" s="43">
        <f t="shared" si="8"/>
        <v>8.5963630404675051</v>
      </c>
      <c r="Q83" s="44">
        <f t="shared" si="9"/>
        <v>0.24312410177064248</v>
      </c>
    </row>
    <row r="84" spans="1:17" x14ac:dyDescent="0.2">
      <c r="A84" s="45" t="s">
        <v>95</v>
      </c>
      <c r="B84" s="37">
        <f>'2017 Life Table'!B84</f>
        <v>6.759992241859436E-2</v>
      </c>
      <c r="C84" s="38">
        <f>'Opioid Mortality WONDER'!G82/100000</f>
        <v>0</v>
      </c>
      <c r="D84" s="37">
        <f t="shared" si="10"/>
        <v>6.759992241859436E-2</v>
      </c>
      <c r="E84" s="37">
        <f t="shared" si="7"/>
        <v>6.759992241859436E-2</v>
      </c>
      <c r="F84" s="39">
        <f t="shared" si="11"/>
        <v>39169.003465249312</v>
      </c>
      <c r="G84" s="39">
        <f t="shared" si="12"/>
        <v>2647.821595464507</v>
      </c>
      <c r="H84" s="40">
        <f>'2017 Life Table'!C84</f>
        <v>38542.90625</v>
      </c>
      <c r="I84" s="40">
        <f>'2017 Life Table'!D84</f>
        <v>2605.49755859375</v>
      </c>
      <c r="J84" s="40">
        <f>'2017 Life Table'!E84</f>
        <v>37240.15625</v>
      </c>
      <c r="K84" s="40"/>
      <c r="L84" s="40">
        <f t="shared" si="13"/>
        <v>37845.092667517063</v>
      </c>
      <c r="M84" s="40">
        <f>'2017 Life Table'!F84</f>
        <v>313729.34375</v>
      </c>
      <c r="N84" s="40">
        <f>SUM(L84:$L$89)</f>
        <v>318839.57308548351</v>
      </c>
      <c r="O84" s="42">
        <f>'2017 Life Table'!G84</f>
        <v>8.1397428512573242</v>
      </c>
      <c r="P84" s="43">
        <f t="shared" si="8"/>
        <v>8.1400991824659918</v>
      </c>
      <c r="Q84" s="44">
        <f t="shared" si="9"/>
        <v>0.13014997396585049</v>
      </c>
    </row>
    <row r="85" spans="1:17" x14ac:dyDescent="0.2">
      <c r="A85" s="45" t="s">
        <v>96</v>
      </c>
      <c r="B85" s="37">
        <f>'2017 Life Table'!B85</f>
        <v>7.307029515504837E-2</v>
      </c>
      <c r="C85" s="38">
        <f>'Opioid Mortality WONDER'!G83/100000</f>
        <v>2.3991171248980374E-5</v>
      </c>
      <c r="D85" s="37">
        <f t="shared" si="10"/>
        <v>7.3046303983799396E-2</v>
      </c>
      <c r="E85" s="37">
        <f t="shared" si="7"/>
        <v>7.3047202382296006E-2</v>
      </c>
      <c r="F85" s="39">
        <f t="shared" si="11"/>
        <v>36521.181869784807</v>
      </c>
      <c r="G85" s="39">
        <f t="shared" si="12"/>
        <v>2667.7701632828102</v>
      </c>
      <c r="H85" s="40">
        <f>'2017 Life Table'!C85</f>
        <v>35937.41015625</v>
      </c>
      <c r="I85" s="40">
        <f>'2017 Life Table'!D85</f>
        <v>2625.957275390625</v>
      </c>
      <c r="J85" s="40">
        <f>'2017 Life Table'!E85</f>
        <v>34624.4296875</v>
      </c>
      <c r="K85" s="40"/>
      <c r="L85" s="40">
        <f t="shared" si="13"/>
        <v>35187.296788143401</v>
      </c>
      <c r="M85" s="40">
        <f>'2017 Life Table'!F85</f>
        <v>276489.1875</v>
      </c>
      <c r="N85" s="40">
        <f>SUM(L85:$L$89)</f>
        <v>280994.48041796649</v>
      </c>
      <c r="O85" s="42">
        <f>'2017 Life Table'!G85</f>
        <v>7.6936311721801758</v>
      </c>
      <c r="P85" s="43">
        <f t="shared" si="8"/>
        <v>7.6940138854170712</v>
      </c>
      <c r="Q85" s="44">
        <f t="shared" si="9"/>
        <v>0.1397860097760546</v>
      </c>
    </row>
    <row r="86" spans="1:17" x14ac:dyDescent="0.2">
      <c r="A86" s="45" t="s">
        <v>97</v>
      </c>
      <c r="B86" s="37">
        <f>'2017 Life Table'!B86</f>
        <v>8.0664388835430145E-2</v>
      </c>
      <c r="C86" s="38">
        <f>'Opioid Mortality WONDER'!G84/100000</f>
        <v>2.6617690116851658E-5</v>
      </c>
      <c r="D86" s="37">
        <f t="shared" si="10"/>
        <v>8.06377711453133E-2</v>
      </c>
      <c r="E86" s="37">
        <f t="shared" si="7"/>
        <v>8.0638874430649876E-2</v>
      </c>
      <c r="F86" s="39">
        <f t="shared" si="11"/>
        <v>33853.411706501996</v>
      </c>
      <c r="G86" s="39">
        <f t="shared" si="12"/>
        <v>2729.901015649707</v>
      </c>
      <c r="H86" s="40">
        <f>'2017 Life Table'!C86</f>
        <v>33311.453125</v>
      </c>
      <c r="I86" s="40">
        <f>'2017 Life Table'!D86</f>
        <v>2687.048095703125</v>
      </c>
      <c r="J86" s="40">
        <f>'2017 Life Table'!E86</f>
        <v>31967.9296875</v>
      </c>
      <c r="K86" s="40"/>
      <c r="L86" s="40">
        <f t="shared" si="13"/>
        <v>32488.461198677145</v>
      </c>
      <c r="M86" s="40">
        <f>'2017 Life Table'!F86</f>
        <v>241864.75</v>
      </c>
      <c r="N86" s="40">
        <f>SUM(L86:$L$89)</f>
        <v>245807.18362982306</v>
      </c>
      <c r="O86" s="42">
        <f>'2017 Life Table'!G86</f>
        <v>7.2607083320617676</v>
      </c>
      <c r="P86" s="43">
        <f t="shared" si="8"/>
        <v>7.2609279608475186</v>
      </c>
      <c r="Q86" s="44">
        <f t="shared" si="9"/>
        <v>8.021941399554966E-2</v>
      </c>
    </row>
    <row r="87" spans="1:17" x14ac:dyDescent="0.2">
      <c r="A87" s="45" t="s">
        <v>98</v>
      </c>
      <c r="B87" s="37">
        <f>'2017 Life Table'!B87</f>
        <v>8.8604949414730072E-2</v>
      </c>
      <c r="C87" s="38">
        <f>'Opioid Mortality WONDER'!G85/100000</f>
        <v>0</v>
      </c>
      <c r="D87" s="37">
        <f t="shared" si="10"/>
        <v>8.8604949414730072E-2</v>
      </c>
      <c r="E87" s="37">
        <f t="shared" si="7"/>
        <v>8.8604949414730072E-2</v>
      </c>
      <c r="F87" s="39">
        <f t="shared" si="11"/>
        <v>31123.51069085229</v>
      </c>
      <c r="G87" s="39">
        <f t="shared" si="12"/>
        <v>2757.6970903717779</v>
      </c>
      <c r="H87" s="40">
        <f>'2017 Life Table'!C87</f>
        <v>30624.404296875</v>
      </c>
      <c r="I87" s="40">
        <f>'2017 Life Table'!D87</f>
        <v>2713.473876953125</v>
      </c>
      <c r="J87" s="40">
        <f>'2017 Life Table'!E87</f>
        <v>29267.66796875</v>
      </c>
      <c r="K87" s="40"/>
      <c r="L87" s="40">
        <f t="shared" si="13"/>
        <v>29744.662145666403</v>
      </c>
      <c r="M87" s="40">
        <f>'2017 Life Table'!F87</f>
        <v>209896.828125</v>
      </c>
      <c r="N87" s="40">
        <f>SUM(L87:$L$89)</f>
        <v>213318.7224311459</v>
      </c>
      <c r="O87" s="42">
        <f>'2017 Life Table'!G87</f>
        <v>6.8539071083068848</v>
      </c>
      <c r="P87" s="43">
        <f t="shared" si="8"/>
        <v>6.8539415283200604</v>
      </c>
      <c r="Q87" s="44">
        <f t="shared" si="9"/>
        <v>1.2571909812410631E-2</v>
      </c>
    </row>
    <row r="88" spans="1:17" x14ac:dyDescent="0.2">
      <c r="A88" s="45" t="s">
        <v>99</v>
      </c>
      <c r="B88" s="37">
        <f>'2017 Life Table'!B88</f>
        <v>9.5065034925937653E-2</v>
      </c>
      <c r="C88" s="38">
        <f>'Opioid Mortality WONDER'!G86/100000</f>
        <v>0</v>
      </c>
      <c r="D88" s="37">
        <f t="shared" si="10"/>
        <v>9.5065034925937653E-2</v>
      </c>
      <c r="E88" s="37">
        <f t="shared" si="7"/>
        <v>9.5065034925937653E-2</v>
      </c>
      <c r="F88" s="39">
        <f t="shared" si="11"/>
        <v>28365.813600480513</v>
      </c>
      <c r="G88" s="39">
        <f t="shared" si="12"/>
        <v>2696.5970606323172</v>
      </c>
      <c r="H88" s="40">
        <f>'2017 Life Table'!C88</f>
        <v>27910.9296875</v>
      </c>
      <c r="I88" s="40">
        <f>'2017 Life Table'!D88</f>
        <v>2653.353515625</v>
      </c>
      <c r="J88" s="40">
        <f>'2017 Life Table'!E88</f>
        <v>26584.25390625</v>
      </c>
      <c r="K88" s="40"/>
      <c r="L88" s="40">
        <f t="shared" si="13"/>
        <v>27017.515070164354</v>
      </c>
      <c r="M88" s="40">
        <f>'2017 Life Table'!F88</f>
        <v>180629.15625</v>
      </c>
      <c r="N88" s="40">
        <f>SUM(L88:$L$89)</f>
        <v>183574.0602854795</v>
      </c>
      <c r="O88" s="42">
        <f>'2017 Life Table'!G88</f>
        <v>6.4716281890869141</v>
      </c>
      <c r="P88" s="43">
        <f t="shared" si="8"/>
        <v>6.4716656067418343</v>
      </c>
      <c r="Q88" s="44">
        <f t="shared" si="9"/>
        <v>1.3666798459628149E-2</v>
      </c>
    </row>
    <row r="89" spans="1:17" x14ac:dyDescent="0.2">
      <c r="A89" s="46" t="s">
        <v>325</v>
      </c>
      <c r="B89" s="47">
        <v>1</v>
      </c>
      <c r="C89" s="48">
        <f>'Opioid Mortality WONDER'!G87/100000</f>
        <v>6.7643895476652701E-6</v>
      </c>
      <c r="D89" s="49">
        <f>B89-C89</f>
        <v>0.99999323561045228</v>
      </c>
      <c r="E89" s="49">
        <f t="shared" si="7"/>
        <v>1</v>
      </c>
      <c r="F89" s="50">
        <f>F88*(1-E88)</f>
        <v>25669.216539848196</v>
      </c>
      <c r="G89" s="50">
        <f>F89*E89</f>
        <v>25669.216539848196</v>
      </c>
      <c r="H89" s="51">
        <f>'2017 Life Table'!C89</f>
        <v>25257.576171875</v>
      </c>
      <c r="I89" s="51">
        <f>H89</f>
        <v>25257.576171875</v>
      </c>
      <c r="J89" s="51">
        <f>'2017 Life Table'!E89</f>
        <v>23969.40625</v>
      </c>
      <c r="K89" s="51"/>
      <c r="L89" s="51">
        <f>(O89*F89)/(1-C89)</f>
        <v>156556.54521531516</v>
      </c>
      <c r="M89" s="51">
        <f>'2017 Life Table'!F89</f>
        <v>154044.90625</v>
      </c>
      <c r="N89" s="51">
        <f>SUM(L89:$L$89)</f>
        <v>156556.54521531516</v>
      </c>
      <c r="O89" s="54">
        <f>'2017 Life Table'!G89</f>
        <v>6.0989584922790527</v>
      </c>
      <c r="P89" s="52">
        <f>N89/F89</f>
        <v>6.0989997482892013</v>
      </c>
      <c r="Q89" s="53">
        <f>(P89-O89)*365.25</f>
        <v>1.506875770677385E-2</v>
      </c>
    </row>
  </sheetData>
  <mergeCells count="1">
    <mergeCell ref="A2:A3"/>
  </mergeCells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02A1C1-796F-AC40-BE26-98191EA26E10}">
  <dimension ref="O3:P4"/>
  <sheetViews>
    <sheetView workbookViewId="0">
      <selection activeCell="O16" sqref="O16"/>
    </sheetView>
  </sheetViews>
  <sheetFormatPr baseColWidth="10" defaultRowHeight="15" x14ac:dyDescent="0.2"/>
  <cols>
    <col min="15" max="15" width="15.83203125" customWidth="1"/>
  </cols>
  <sheetData>
    <row r="3" spans="15:16" x14ac:dyDescent="0.2">
      <c r="O3" t="s">
        <v>326</v>
      </c>
      <c r="P3">
        <f>MAX('Modified Life Table trunc. 85+'!Q4:Q89)</f>
        <v>149.0367297796335</v>
      </c>
    </row>
    <row r="4" spans="15:16" x14ac:dyDescent="0.2">
      <c r="O4" t="s">
        <v>327</v>
      </c>
      <c r="P4" s="55" t="s">
        <v>328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2017 Life Table</vt:lpstr>
      <vt:lpstr>Opioid Mortality WONDER</vt:lpstr>
      <vt:lpstr>Modified Life Table trunc. 85+</vt:lpstr>
      <vt:lpstr>Change in Expectancy by Age</vt:lpstr>
      <vt:lpstr>'Opioid Mortality WONDER'!_2017_Opioid_Mortality_Non_Hispanic_Black_Male</vt:lpstr>
      <vt:lpstr>'2017 Life Table'!Print_Area</vt:lpstr>
      <vt:lpstr>'2017 Life Table'!Print_Titles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2006-10-24T03:27:27Z</dcterms:created>
  <dcterms:modified xsi:type="dcterms:W3CDTF">2020-04-28T03:33:44Z</dcterms:modified>
</cp:coreProperties>
</file>