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811"/>
  <workbookPr showObjects="none" defaultThemeVersion="124226"/>
  <mc:AlternateContent xmlns:mc="http://schemas.openxmlformats.org/markup-compatibility/2006">
    <mc:Choice Requires="x15">
      <x15ac:absPath xmlns:x15ac="http://schemas.microsoft.com/office/spreadsheetml/2010/11/ac" url="/Users/justinreamer/Desktop/Dissertation Writing/Chapter9FeatureTemporality/Temporal Analysis Figures/"/>
    </mc:Choice>
  </mc:AlternateContent>
  <xr:revisionPtr revIDLastSave="0" documentId="13_ncr:1_{1F8BC10D-77E0-B644-A1CD-61C24D0CE498}" xr6:coauthVersionLast="47" xr6:coauthVersionMax="47" xr10:uidLastSave="{00000000-0000-0000-0000-000000000000}"/>
  <bookViews>
    <workbookView xWindow="4180" yWindow="2740" windowWidth="30180" windowHeight="17920" activeTab="3" xr2:uid="{00000000-000D-0000-FFFF-FFFF00000000}"/>
  </bookViews>
  <sheets>
    <sheet name="Table 1  Pre Late Woodland" sheetId="5" r:id="rId1"/>
    <sheet name="Table 2 EarlyLateWoodland" sheetId="2" r:id="rId2"/>
    <sheet name="Table 3 Middle Late Woodland" sheetId="3" r:id="rId3"/>
    <sheet name="Table 4 Late Late Woodland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5" l="1"/>
  <c r="F100" i="4" l="1"/>
  <c r="H5" i="5" l="1"/>
  <c r="G144" i="4"/>
  <c r="G129" i="4"/>
  <c r="F129" i="4"/>
  <c r="E129" i="4"/>
  <c r="G105" i="4"/>
  <c r="F105" i="4"/>
  <c r="E105" i="4"/>
  <c r="G104" i="4"/>
  <c r="F104" i="4"/>
  <c r="E104" i="4"/>
  <c r="G100" i="4"/>
  <c r="E100" i="4"/>
  <c r="C98" i="4"/>
  <c r="B98" i="4"/>
  <c r="G96" i="4"/>
  <c r="F96" i="4"/>
  <c r="E96" i="4"/>
  <c r="G93" i="4"/>
  <c r="F93" i="4"/>
  <c r="E93" i="4"/>
  <c r="G92" i="4"/>
  <c r="F92" i="4"/>
  <c r="E92" i="4"/>
  <c r="G88" i="4"/>
  <c r="F88" i="4"/>
  <c r="E88" i="4"/>
  <c r="G74" i="4"/>
  <c r="F74" i="4"/>
  <c r="E74" i="4"/>
  <c r="G73" i="4"/>
  <c r="F73" i="4"/>
  <c r="E73" i="4"/>
  <c r="G72" i="4"/>
  <c r="F72" i="4"/>
  <c r="E72" i="4"/>
  <c r="F66" i="4"/>
  <c r="G59" i="4"/>
  <c r="F59" i="4"/>
  <c r="E59" i="4"/>
  <c r="G42" i="4"/>
  <c r="F42" i="4"/>
  <c r="E42" i="4"/>
  <c r="G7" i="4"/>
  <c r="F7" i="4"/>
  <c r="E7" i="4"/>
  <c r="G3" i="4"/>
  <c r="F3" i="4"/>
  <c r="E3" i="4"/>
  <c r="G97" i="3"/>
  <c r="F97" i="3"/>
  <c r="C69" i="3"/>
  <c r="B69" i="3"/>
  <c r="F69" i="3" s="1"/>
  <c r="G37" i="3"/>
  <c r="F37" i="3"/>
  <c r="E37" i="3"/>
  <c r="G32" i="3"/>
  <c r="F32" i="3"/>
  <c r="E32" i="3"/>
  <c r="G31" i="3"/>
  <c r="F31" i="3"/>
  <c r="E31" i="3"/>
  <c r="E26" i="3"/>
  <c r="C213" i="2"/>
  <c r="E213" i="2" s="1"/>
  <c r="F137" i="2"/>
  <c r="G38" i="2"/>
  <c r="F38" i="2"/>
  <c r="E38" i="2"/>
  <c r="G8" i="2"/>
  <c r="F8" i="2"/>
  <c r="G7" i="2"/>
  <c r="F7" i="2"/>
  <c r="E7" i="2"/>
  <c r="G6" i="2"/>
  <c r="F6" i="2"/>
  <c r="E6" i="2"/>
  <c r="G5" i="2"/>
  <c r="F5" i="2"/>
  <c r="E5" i="2"/>
  <c r="G3" i="2"/>
  <c r="F3" i="2"/>
  <c r="E3" i="2"/>
</calcChain>
</file>

<file path=xl/sharedStrings.xml><?xml version="1.0" encoding="utf-8"?>
<sst xmlns="http://schemas.openxmlformats.org/spreadsheetml/2006/main" count="951" uniqueCount="525">
  <si>
    <t>NJSM-1</t>
  </si>
  <si>
    <t>NJSM-10</t>
  </si>
  <si>
    <t>NJSM-102</t>
  </si>
  <si>
    <t>NJSM-103</t>
  </si>
  <si>
    <t>NJSM-104</t>
  </si>
  <si>
    <t>NJSM-105</t>
  </si>
  <si>
    <t>NJSM-106</t>
  </si>
  <si>
    <t>NJSM-107</t>
  </si>
  <si>
    <t>NJSM-108</t>
  </si>
  <si>
    <t>NJSM-11</t>
  </si>
  <si>
    <t>NJSM-111</t>
  </si>
  <si>
    <t>NJSM-113</t>
  </si>
  <si>
    <t>NJSM-116</t>
  </si>
  <si>
    <t>NJSM-116a</t>
  </si>
  <si>
    <t>NJSM-117</t>
  </si>
  <si>
    <t>NJSM-118</t>
  </si>
  <si>
    <t>NJSM-12</t>
  </si>
  <si>
    <t>NJSM-120</t>
  </si>
  <si>
    <t>NJSM-122</t>
  </si>
  <si>
    <t>NJSM-123</t>
  </si>
  <si>
    <t>NJSM-124</t>
  </si>
  <si>
    <t>NJSM-125</t>
  </si>
  <si>
    <t>NJSM-126</t>
  </si>
  <si>
    <t>NJSM-127</t>
  </si>
  <si>
    <t>NJSM-128</t>
  </si>
  <si>
    <t>NJSM-13</t>
  </si>
  <si>
    <t>NJSM-130</t>
  </si>
  <si>
    <t>NJSM-133</t>
  </si>
  <si>
    <t>NJSM-135</t>
  </si>
  <si>
    <t>NJSM-136</t>
  </si>
  <si>
    <t>NJSM-137</t>
  </si>
  <si>
    <t>NJSM-137a</t>
  </si>
  <si>
    <t>NJSM-137b</t>
  </si>
  <si>
    <t>NJSM-138</t>
  </si>
  <si>
    <t>NJSM-138a</t>
  </si>
  <si>
    <t>NJSM-14</t>
  </si>
  <si>
    <t>NJSM-141</t>
  </si>
  <si>
    <t>NJSM-143</t>
  </si>
  <si>
    <t>NJSM-144</t>
  </si>
  <si>
    <t>NJSM-145</t>
  </si>
  <si>
    <t>NJSM-146</t>
  </si>
  <si>
    <t>NJSM-149</t>
  </si>
  <si>
    <t>NJSM-151</t>
  </si>
  <si>
    <t>NJSM-153</t>
  </si>
  <si>
    <t>NJSM-154</t>
  </si>
  <si>
    <t>NJSM-155</t>
  </si>
  <si>
    <t>NJSM-16</t>
  </si>
  <si>
    <t>NJSM-160</t>
  </si>
  <si>
    <t>NJSM-161</t>
  </si>
  <si>
    <t>NJSM-163</t>
  </si>
  <si>
    <t>NJSM-164</t>
  </si>
  <si>
    <t>NJSM-165</t>
  </si>
  <si>
    <t>NJSM-167</t>
  </si>
  <si>
    <t>NJSM-168</t>
  </si>
  <si>
    <t>NJSM-170</t>
  </si>
  <si>
    <t>NJSM-171</t>
  </si>
  <si>
    <t>NJSM-174</t>
  </si>
  <si>
    <t>NJSM-174a</t>
  </si>
  <si>
    <t>NJSM-176</t>
  </si>
  <si>
    <t>NJSM-178</t>
  </si>
  <si>
    <t>NJSM-179</t>
  </si>
  <si>
    <t>NJSM-18</t>
  </si>
  <si>
    <t>NJSM-180</t>
  </si>
  <si>
    <t>NJSM-181</t>
  </si>
  <si>
    <t>NJSM-182</t>
  </si>
  <si>
    <t>NJSM-183</t>
  </si>
  <si>
    <t>NJSM-185</t>
  </si>
  <si>
    <t>NJSM-186</t>
  </si>
  <si>
    <t>NJSM-19</t>
  </si>
  <si>
    <t>NJSM-190</t>
  </si>
  <si>
    <t>NJSM-192</t>
  </si>
  <si>
    <t>NJSM-193</t>
  </si>
  <si>
    <t>NJSM-198</t>
  </si>
  <si>
    <t>NJSM-199</t>
  </si>
  <si>
    <t>NJSM-200</t>
  </si>
  <si>
    <t>NJSM-201</t>
  </si>
  <si>
    <t>NJSM-207</t>
  </si>
  <si>
    <t>NJSM-21</t>
  </si>
  <si>
    <t>NJSM-215</t>
  </si>
  <si>
    <t>NJSM-217</t>
  </si>
  <si>
    <t>NJSM-218</t>
  </si>
  <si>
    <t>NJSM-219</t>
  </si>
  <si>
    <t>NJSM-220a</t>
  </si>
  <si>
    <t>NJSM-221</t>
  </si>
  <si>
    <t>NJSM-223</t>
  </si>
  <si>
    <t>NJSM-224</t>
  </si>
  <si>
    <t>NJSM-225</t>
  </si>
  <si>
    <t>NJSM-228</t>
  </si>
  <si>
    <t>NJSM-231</t>
  </si>
  <si>
    <t>NJSM-232</t>
  </si>
  <si>
    <t>NJSM-238</t>
  </si>
  <si>
    <t>NJSM-24</t>
  </si>
  <si>
    <t>NJSM-240</t>
  </si>
  <si>
    <t>NJSM-241</t>
  </si>
  <si>
    <t>NJSM-242</t>
  </si>
  <si>
    <t>NJSM-243</t>
  </si>
  <si>
    <t>NJSM-248</t>
  </si>
  <si>
    <t>NJSM-249</t>
  </si>
  <si>
    <t>NJSM-25</t>
  </si>
  <si>
    <t>NJSM-250</t>
  </si>
  <si>
    <t>NJSM-253</t>
  </si>
  <si>
    <t>NJSM-257</t>
  </si>
  <si>
    <t>NJSM-260</t>
  </si>
  <si>
    <t>NJSM-266</t>
  </si>
  <si>
    <t>NJSM-267</t>
  </si>
  <si>
    <t>NJSM-27</t>
  </si>
  <si>
    <t>NJSM-271</t>
  </si>
  <si>
    <t>NJSM-277</t>
  </si>
  <si>
    <t>NJSM-283</t>
  </si>
  <si>
    <t>NJSM-289</t>
  </si>
  <si>
    <t>NJSM-29</t>
  </si>
  <si>
    <t>NJSM-296</t>
  </si>
  <si>
    <t>NJSM-299</t>
  </si>
  <si>
    <t>NJSM-30</t>
  </si>
  <si>
    <t>NJSM-301</t>
  </si>
  <si>
    <t>NJSM-304</t>
  </si>
  <si>
    <t>NJSM-306</t>
  </si>
  <si>
    <t>NJSM-307</t>
  </si>
  <si>
    <t>NJSM-308</t>
  </si>
  <si>
    <t>NJSM-31</t>
  </si>
  <si>
    <t>NJSM-317</t>
  </si>
  <si>
    <t>NJSM-319</t>
  </si>
  <si>
    <t>NJSM-32</t>
  </si>
  <si>
    <t>NJSM-322</t>
  </si>
  <si>
    <t>NJSM-324</t>
  </si>
  <si>
    <t>NJSM-325</t>
  </si>
  <si>
    <t>NJSM-33</t>
  </si>
  <si>
    <t>NJSM-34</t>
  </si>
  <si>
    <t>NJSM-35</t>
  </si>
  <si>
    <t>NJSM-37</t>
  </si>
  <si>
    <t>NJSM-39</t>
  </si>
  <si>
    <t>NJSM-39a</t>
  </si>
  <si>
    <t>NJSM-41</t>
  </si>
  <si>
    <t>NJSM-43</t>
  </si>
  <si>
    <t>NJSM-44</t>
  </si>
  <si>
    <t>NJSM-45</t>
  </si>
  <si>
    <t>NJSM-45a</t>
  </si>
  <si>
    <t>NJSM-46</t>
  </si>
  <si>
    <t>NJSM-47</t>
  </si>
  <si>
    <t>NJSM-48</t>
  </si>
  <si>
    <t>NJSM-49</t>
  </si>
  <si>
    <t>NJSM-5</t>
  </si>
  <si>
    <t>NJSM-50</t>
  </si>
  <si>
    <t>NJSM-50a</t>
  </si>
  <si>
    <t>NJSM-51</t>
  </si>
  <si>
    <t>NJSM-53</t>
  </si>
  <si>
    <t>NJSM-54</t>
  </si>
  <si>
    <t>NJSM-55</t>
  </si>
  <si>
    <t>NJSM-58</t>
  </si>
  <si>
    <t>NJSM-59</t>
  </si>
  <si>
    <t>NJSM-60</t>
  </si>
  <si>
    <t>NJSM-61</t>
  </si>
  <si>
    <t>NJSM-62</t>
  </si>
  <si>
    <t>NJSM-63</t>
  </si>
  <si>
    <t>NJSM-66</t>
  </si>
  <si>
    <t>NJSM-68</t>
  </si>
  <si>
    <t>NJSM-69</t>
  </si>
  <si>
    <t>NJSM-7</t>
  </si>
  <si>
    <t>NJSM-70</t>
  </si>
  <si>
    <t>NJSM-71</t>
  </si>
  <si>
    <t>NJSM-73</t>
  </si>
  <si>
    <t>NJSM-78</t>
  </si>
  <si>
    <t>NJSM-79</t>
  </si>
  <si>
    <t>NJSM-80</t>
  </si>
  <si>
    <t>NJSM-82</t>
  </si>
  <si>
    <t>NJSM-83</t>
  </si>
  <si>
    <t>NJSM-85</t>
  </si>
  <si>
    <t>NJSM-86</t>
  </si>
  <si>
    <t>NJSM-89</t>
  </si>
  <si>
    <t>NJSM-90</t>
  </si>
  <si>
    <t>NJSM-91</t>
  </si>
  <si>
    <t>RM-1</t>
  </si>
  <si>
    <t>RM-11</t>
  </si>
  <si>
    <t>RM-12</t>
  </si>
  <si>
    <t>RM-13</t>
  </si>
  <si>
    <t>RM-14</t>
  </si>
  <si>
    <t>RM-15</t>
  </si>
  <si>
    <t>RM-16</t>
  </si>
  <si>
    <t>RM-17</t>
  </si>
  <si>
    <t>RM-19</t>
  </si>
  <si>
    <t>RM-2</t>
  </si>
  <si>
    <t>RM-20</t>
  </si>
  <si>
    <t>RM-21</t>
  </si>
  <si>
    <t>RM-22</t>
  </si>
  <si>
    <t>RM-23</t>
  </si>
  <si>
    <t>RM-24</t>
  </si>
  <si>
    <t>RM-25</t>
  </si>
  <si>
    <t>RM-26</t>
  </si>
  <si>
    <t>RM-27</t>
  </si>
  <si>
    <t>RM-28</t>
  </si>
  <si>
    <t>RM-29</t>
  </si>
  <si>
    <t>RM-3</t>
  </si>
  <si>
    <t>RM-30</t>
  </si>
  <si>
    <t>RM-31</t>
  </si>
  <si>
    <t>RM-31a</t>
  </si>
  <si>
    <t>RM-32</t>
  </si>
  <si>
    <t>RM-33</t>
  </si>
  <si>
    <t>RM-34</t>
  </si>
  <si>
    <t>RM-35</t>
  </si>
  <si>
    <t>RM-36</t>
  </si>
  <si>
    <t>RM-37</t>
  </si>
  <si>
    <t>RM-38</t>
  </si>
  <si>
    <t>RM-39</t>
  </si>
  <si>
    <t>RM-4</t>
  </si>
  <si>
    <t>RM-41</t>
  </si>
  <si>
    <t>RM-42</t>
  </si>
  <si>
    <t>RM-43</t>
  </si>
  <si>
    <t>RM-44</t>
  </si>
  <si>
    <t>RM-45</t>
  </si>
  <si>
    <t>RM-46</t>
  </si>
  <si>
    <t>RM-47</t>
  </si>
  <si>
    <t>RM-48</t>
  </si>
  <si>
    <t>RM-49</t>
  </si>
  <si>
    <t>RM-5</t>
  </si>
  <si>
    <t>RM-50</t>
  </si>
  <si>
    <t>RM-51</t>
  </si>
  <si>
    <t>RM-52</t>
  </si>
  <si>
    <t>RM-53</t>
  </si>
  <si>
    <t>RM-54</t>
  </si>
  <si>
    <t>RM-56</t>
  </si>
  <si>
    <t>RM-57</t>
  </si>
  <si>
    <t>RM-59</t>
  </si>
  <si>
    <t>RM-6</t>
  </si>
  <si>
    <t>RM-60</t>
  </si>
  <si>
    <t>RM-61</t>
  </si>
  <si>
    <t>RM-63</t>
  </si>
  <si>
    <t>RM-64</t>
  </si>
  <si>
    <t>RM-65</t>
  </si>
  <si>
    <t>RM-67</t>
  </si>
  <si>
    <t>RM-68</t>
  </si>
  <si>
    <t>RM-69</t>
  </si>
  <si>
    <t>RM-7</t>
  </si>
  <si>
    <t>RM-70</t>
  </si>
  <si>
    <t>RM-71</t>
  </si>
  <si>
    <t>RM-72</t>
  </si>
  <si>
    <t>RM-73</t>
  </si>
  <si>
    <t>RM-74</t>
  </si>
  <si>
    <t>RM-76</t>
  </si>
  <si>
    <t>RM-77</t>
  </si>
  <si>
    <t>RM-77a</t>
  </si>
  <si>
    <t>RM-79</t>
  </si>
  <si>
    <t>RM-80</t>
  </si>
  <si>
    <t>RM-83</t>
  </si>
  <si>
    <t>RM-84</t>
  </si>
  <si>
    <t>RM-85</t>
  </si>
  <si>
    <t>RM-86</t>
  </si>
  <si>
    <t>RM-87</t>
  </si>
  <si>
    <t>RM-88</t>
  </si>
  <si>
    <t>RM-89</t>
  </si>
  <si>
    <t>RM-9</t>
  </si>
  <si>
    <t>RM-90</t>
  </si>
  <si>
    <t>RM-91</t>
  </si>
  <si>
    <t>RM-92</t>
  </si>
  <si>
    <t>RM-93</t>
  </si>
  <si>
    <t>RM-94</t>
  </si>
  <si>
    <t>RM-95</t>
  </si>
  <si>
    <t>RM-96</t>
  </si>
  <si>
    <t>RM-98</t>
  </si>
  <si>
    <t>SH-1</t>
  </si>
  <si>
    <t>SH-101</t>
  </si>
  <si>
    <t>SH-104</t>
  </si>
  <si>
    <t>SH-105</t>
  </si>
  <si>
    <t>SH-106</t>
  </si>
  <si>
    <t>SH-107</t>
  </si>
  <si>
    <t>SH-108</t>
  </si>
  <si>
    <t>SH-11</t>
  </si>
  <si>
    <t>SH-110</t>
  </si>
  <si>
    <t>SH-112</t>
  </si>
  <si>
    <t>SH-113</t>
  </si>
  <si>
    <t>SH-114</t>
  </si>
  <si>
    <t>SH-115</t>
  </si>
  <si>
    <t>SH-12</t>
  </si>
  <si>
    <t>SH-120</t>
  </si>
  <si>
    <t>SH-121</t>
  </si>
  <si>
    <t>SH-123</t>
  </si>
  <si>
    <t>SH-124</t>
  </si>
  <si>
    <t>SH-125</t>
  </si>
  <si>
    <t>SH-128</t>
  </si>
  <si>
    <t>SH-13</t>
  </si>
  <si>
    <t>SH-131</t>
  </si>
  <si>
    <t>SH-136</t>
  </si>
  <si>
    <t>SH-139</t>
  </si>
  <si>
    <t>SH-14</t>
  </si>
  <si>
    <t>SH-145</t>
  </si>
  <si>
    <t>SH-146</t>
  </si>
  <si>
    <t>SH-148</t>
  </si>
  <si>
    <t>SH-15</t>
  </si>
  <si>
    <t>SH-150</t>
  </si>
  <si>
    <t>SH-152</t>
  </si>
  <si>
    <t>SH-153</t>
  </si>
  <si>
    <t>SH-156</t>
  </si>
  <si>
    <t>SH-16</t>
  </si>
  <si>
    <t>SH-162</t>
  </si>
  <si>
    <t>SH-164</t>
  </si>
  <si>
    <t>SH-165</t>
  </si>
  <si>
    <t>SH-168</t>
  </si>
  <si>
    <t>SH-17</t>
  </si>
  <si>
    <t>SH-174</t>
  </si>
  <si>
    <t>SH-176</t>
  </si>
  <si>
    <t>SH-177</t>
  </si>
  <si>
    <t>SH-178</t>
  </si>
  <si>
    <t>SH-18</t>
  </si>
  <si>
    <t>SH-180</t>
  </si>
  <si>
    <t>SH-182</t>
  </si>
  <si>
    <t>SH-185</t>
  </si>
  <si>
    <t>SH-187</t>
  </si>
  <si>
    <t>SH-189</t>
  </si>
  <si>
    <t>SH-192</t>
  </si>
  <si>
    <t>SH-194</t>
  </si>
  <si>
    <t>SH-195</t>
  </si>
  <si>
    <t>SH-198</t>
  </si>
  <si>
    <t>SH-199</t>
  </si>
  <si>
    <t>SH-2</t>
  </si>
  <si>
    <t>SH-20</t>
  </si>
  <si>
    <t>SH-201</t>
  </si>
  <si>
    <t>SH-202</t>
  </si>
  <si>
    <t>SH-206</t>
  </si>
  <si>
    <t>SH-21</t>
  </si>
  <si>
    <t>SH-214</t>
  </si>
  <si>
    <t>SH-22</t>
  </si>
  <si>
    <t>SH-220</t>
  </si>
  <si>
    <t>SH-222</t>
  </si>
  <si>
    <t>SH-225</t>
  </si>
  <si>
    <t>SH-226</t>
  </si>
  <si>
    <t>SH-227</t>
  </si>
  <si>
    <t>SH-229</t>
  </si>
  <si>
    <t>SH-23</t>
  </si>
  <si>
    <t>SH-233</t>
  </si>
  <si>
    <t>SH-234</t>
  </si>
  <si>
    <t>SH-24</t>
  </si>
  <si>
    <t>SH-240</t>
  </si>
  <si>
    <t>SH-241</t>
  </si>
  <si>
    <t>SH-25</t>
  </si>
  <si>
    <t>SH-251</t>
  </si>
  <si>
    <t>SH-252</t>
  </si>
  <si>
    <t>SH-254</t>
  </si>
  <si>
    <t>SH-255</t>
  </si>
  <si>
    <t>SH-256</t>
  </si>
  <si>
    <t>SH-258</t>
  </si>
  <si>
    <t>SH-259</t>
  </si>
  <si>
    <t>SH-263</t>
  </si>
  <si>
    <t>SH-267</t>
  </si>
  <si>
    <t>SH-268</t>
  </si>
  <si>
    <t>SH-269</t>
  </si>
  <si>
    <t>SH-27</t>
  </si>
  <si>
    <t>SH-270</t>
  </si>
  <si>
    <t>SH-274</t>
  </si>
  <si>
    <t>SH-276</t>
  </si>
  <si>
    <t>SH-28</t>
  </si>
  <si>
    <t>SH-284</t>
  </si>
  <si>
    <t>SH-286</t>
  </si>
  <si>
    <t>SH-292</t>
  </si>
  <si>
    <t>SH-296</t>
  </si>
  <si>
    <t>SH-3</t>
  </si>
  <si>
    <t>SH-30</t>
  </si>
  <si>
    <t>SH-300</t>
  </si>
  <si>
    <t>SH-301</t>
  </si>
  <si>
    <t>SH-302</t>
  </si>
  <si>
    <t>SH-304</t>
  </si>
  <si>
    <t>SH-305</t>
  </si>
  <si>
    <t>SH-306</t>
  </si>
  <si>
    <t>SH-307</t>
  </si>
  <si>
    <t>SH-308</t>
  </si>
  <si>
    <t>SH-309</t>
  </si>
  <si>
    <t>SH-31</t>
  </si>
  <si>
    <t>SH-310</t>
  </si>
  <si>
    <t>SH-315</t>
  </si>
  <si>
    <t>SH-316</t>
  </si>
  <si>
    <t>SH-319</t>
  </si>
  <si>
    <t>SH-32</t>
  </si>
  <si>
    <t>SH-320</t>
  </si>
  <si>
    <t>SH-321</t>
  </si>
  <si>
    <t>SH-324</t>
  </si>
  <si>
    <t>SH-325</t>
  </si>
  <si>
    <t>SH-326</t>
  </si>
  <si>
    <t>SH-327</t>
  </si>
  <si>
    <t>SH-328</t>
  </si>
  <si>
    <t>SH-329</t>
  </si>
  <si>
    <t>SH-33</t>
  </si>
  <si>
    <t>SH-330</t>
  </si>
  <si>
    <t>SH-331</t>
  </si>
  <si>
    <t>SH-333</t>
  </si>
  <si>
    <t>SH-335</t>
  </si>
  <si>
    <t>SH-34</t>
  </si>
  <si>
    <t>SH-35</t>
  </si>
  <si>
    <t>SH-36</t>
  </si>
  <si>
    <t>SH-37</t>
  </si>
  <si>
    <t>SH-38</t>
  </si>
  <si>
    <t>SH-39</t>
  </si>
  <si>
    <t>SH-4</t>
  </si>
  <si>
    <t>SH-40</t>
  </si>
  <si>
    <t>SH-400</t>
  </si>
  <si>
    <t>SH-401</t>
  </si>
  <si>
    <t>SH-402</t>
  </si>
  <si>
    <t>SH-41</t>
  </si>
  <si>
    <t>SH-417</t>
  </si>
  <si>
    <t>SH-418</t>
  </si>
  <si>
    <t>SH-42</t>
  </si>
  <si>
    <t>SH-420</t>
  </si>
  <si>
    <t>SH-426</t>
  </si>
  <si>
    <t>SH-427</t>
  </si>
  <si>
    <t>SH-43</t>
  </si>
  <si>
    <t>SH-441</t>
  </si>
  <si>
    <t>SH-444</t>
  </si>
  <si>
    <t>SH-446</t>
  </si>
  <si>
    <t>SH-448</t>
  </si>
  <si>
    <t>SH-449</t>
  </si>
  <si>
    <t>SH-45</t>
  </si>
  <si>
    <t>SH-455</t>
  </si>
  <si>
    <t>SH-456</t>
  </si>
  <si>
    <t>SH-457</t>
  </si>
  <si>
    <t>SH-459</t>
  </si>
  <si>
    <t>SH-46</t>
  </si>
  <si>
    <t>SH-460</t>
  </si>
  <si>
    <t>SH-461</t>
  </si>
  <si>
    <t>SH-464</t>
  </si>
  <si>
    <t>SH-465</t>
  </si>
  <si>
    <t>SH-467</t>
  </si>
  <si>
    <t>SH-469</t>
  </si>
  <si>
    <t>SH-473</t>
  </si>
  <si>
    <t>SH-477</t>
  </si>
  <si>
    <t>SH-478</t>
  </si>
  <si>
    <t>SH-48</t>
  </si>
  <si>
    <t>SH-49</t>
  </si>
  <si>
    <t>SH-492</t>
  </si>
  <si>
    <t>SH-494</t>
  </si>
  <si>
    <t>SH-499</t>
  </si>
  <si>
    <t>SH-51</t>
  </si>
  <si>
    <t>SH-52</t>
  </si>
  <si>
    <t>SH-53</t>
  </si>
  <si>
    <t>SH-56</t>
  </si>
  <si>
    <t>SH-6</t>
  </si>
  <si>
    <t>SH-60</t>
  </si>
  <si>
    <t>SH-61</t>
  </si>
  <si>
    <t>SH-62</t>
  </si>
  <si>
    <t>SH-64</t>
  </si>
  <si>
    <t>SH-65</t>
  </si>
  <si>
    <t>SH-66</t>
  </si>
  <si>
    <t>SH-70</t>
  </si>
  <si>
    <t>SH-72</t>
  </si>
  <si>
    <t>SH-75</t>
  </si>
  <si>
    <t>SH-77</t>
  </si>
  <si>
    <t>SH-78</t>
  </si>
  <si>
    <t>SH-79</t>
  </si>
  <si>
    <t>SH-81</t>
  </si>
  <si>
    <t>SH-84</t>
  </si>
  <si>
    <t>SH-85</t>
  </si>
  <si>
    <t>SH-86</t>
  </si>
  <si>
    <t>SH-89</t>
  </si>
  <si>
    <t>SH-9</t>
  </si>
  <si>
    <t>SH-91</t>
  </si>
  <si>
    <t>SH-95</t>
  </si>
  <si>
    <t>TU-88</t>
  </si>
  <si>
    <t>TU-89</t>
  </si>
  <si>
    <t>TU-10-LW</t>
  </si>
  <si>
    <t>TU-12</t>
  </si>
  <si>
    <t>TU-13</t>
  </si>
  <si>
    <t>TU-14</t>
  </si>
  <si>
    <t>TU-17</t>
  </si>
  <si>
    <t>TU-25</t>
  </si>
  <si>
    <t>TU-55</t>
  </si>
  <si>
    <t>TU-80/87</t>
  </si>
  <si>
    <t>TU-114</t>
  </si>
  <si>
    <t>TU-49</t>
  </si>
  <si>
    <t>TU-67</t>
  </si>
  <si>
    <t>Function</t>
  </si>
  <si>
    <t>Pit #</t>
  </si>
  <si>
    <t>Length (cm)</t>
  </si>
  <si>
    <t>Width (cm)</t>
  </si>
  <si>
    <t>Revised Depth (cm)</t>
  </si>
  <si>
    <t>L:W</t>
  </si>
  <si>
    <t>d:D</t>
  </si>
  <si>
    <t>Idealized Volume (L)</t>
  </si>
  <si>
    <t>LEO</t>
  </si>
  <si>
    <t>NJSM-265</t>
  </si>
  <si>
    <t>VLEO</t>
  </si>
  <si>
    <t>MEO</t>
  </si>
  <si>
    <t>FP</t>
  </si>
  <si>
    <t>TU-36</t>
  </si>
  <si>
    <t>H</t>
  </si>
  <si>
    <t>TU-21</t>
  </si>
  <si>
    <t>RM-10a</t>
  </si>
  <si>
    <t>PM</t>
  </si>
  <si>
    <t>VLS</t>
  </si>
  <si>
    <t>NJSM-327</t>
  </si>
  <si>
    <t>LS</t>
  </si>
  <si>
    <t>NJSM-161a</t>
  </si>
  <si>
    <t>NJSM-328</t>
  </si>
  <si>
    <t>MS</t>
  </si>
  <si>
    <t>SS</t>
  </si>
  <si>
    <t>SH-263A</t>
  </si>
  <si>
    <t>VSS</t>
  </si>
  <si>
    <t>VLP</t>
  </si>
  <si>
    <t>LP</t>
  </si>
  <si>
    <t>NJSM-265a</t>
  </si>
  <si>
    <t>TU-54a</t>
  </si>
  <si>
    <t>MP</t>
  </si>
  <si>
    <t>VSP</t>
  </si>
  <si>
    <t>TU-90</t>
  </si>
  <si>
    <t>SP</t>
  </si>
  <si>
    <t>FP?</t>
  </si>
  <si>
    <t>HOUSE</t>
  </si>
  <si>
    <t>DOG</t>
  </si>
  <si>
    <t>Dog Burial</t>
  </si>
  <si>
    <t>Late MW</t>
  </si>
  <si>
    <t>Transitional Archaic</t>
  </si>
  <si>
    <t>TU-10-MW</t>
  </si>
  <si>
    <t>Time Period</t>
  </si>
  <si>
    <t>NA</t>
  </si>
  <si>
    <t>TU-113</t>
  </si>
  <si>
    <t>TU-45*</t>
  </si>
  <si>
    <t>TU-46*</t>
  </si>
  <si>
    <t>TU-65*</t>
  </si>
  <si>
    <t>5–15</t>
  </si>
  <si>
    <t>TU-68/70*</t>
  </si>
  <si>
    <t>TU-91*</t>
  </si>
  <si>
    <t>TU-107*</t>
  </si>
  <si>
    <t>TU-30*</t>
  </si>
  <si>
    <t>TU-57*</t>
  </si>
  <si>
    <t>TU-18*</t>
  </si>
  <si>
    <t>*Not all features from Temple University excavation were fully exposed in plan and thus feature function cannot be assigned</t>
  </si>
  <si>
    <t>Appendix B: Table 4</t>
  </si>
  <si>
    <t>Appendix B: Table 1</t>
  </si>
  <si>
    <t>Appendix B: Table 2</t>
  </si>
  <si>
    <t xml:space="preserve">Appendix B: Table 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</si>
</sst>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8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0"/>
      <name val="Times New Roman"/>
      <family val="1"/>
    </font>
    <font>
      <sz val="11"/>
      <color rgb="FF000000"/>
      <name val="Times New Roman"/>
      <family val="1"/>
    </font>
    <font>
      <b/>
      <sz val="11"/>
      <color theme="1"/>
      <name val="Times New Roman"/>
      <family val="1"/>
    </font>
    <font>
      <b/>
      <sz val="14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1"/>
        <bgColor theme="1"/>
      </patternFill>
    </fill>
  </fills>
  <borders count="24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/>
      <top style="thin">
        <color theme="1"/>
      </top>
      <bottom style="medium">
        <color rgb="FF000000"/>
      </bottom>
      <diagonal/>
    </border>
    <border>
      <left/>
      <right style="medium">
        <color rgb="FF000000"/>
      </right>
      <top style="thin">
        <color theme="1"/>
      </top>
      <bottom style="medium">
        <color rgb="FF000000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medium">
        <color rgb="FF000000"/>
      </right>
      <top style="thin">
        <color theme="1"/>
      </top>
      <bottom style="thin">
        <color theme="1"/>
      </bottom>
      <diagonal/>
    </border>
    <border>
      <left/>
      <right style="medium">
        <color rgb="FF000000"/>
      </right>
      <top style="thin">
        <color theme="1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theme="1"/>
      </right>
      <top/>
      <bottom/>
      <diagonal/>
    </border>
    <border>
      <left/>
      <right/>
      <top/>
      <bottom style="thin">
        <color theme="1"/>
      </bottom>
      <diagonal/>
    </border>
  </borders>
  <cellStyleXfs count="1">
    <xf numFmtId="0" fontId="0" fillId="0" borderId="0"/>
  </cellStyleXfs>
  <cellXfs count="85">
    <xf numFmtId="0" fontId="0" fillId="0" borderId="0" xfId="0"/>
    <xf numFmtId="164" fontId="0" fillId="0" borderId="0" xfId="0" applyNumberFormat="1"/>
    <xf numFmtId="0" fontId="1" fillId="0" borderId="3" xfId="0" applyFont="1" applyBorder="1" applyAlignment="1">
      <alignment horizontal="right" vertical="center"/>
    </xf>
    <xf numFmtId="164" fontId="2" fillId="0" borderId="3" xfId="0" applyNumberFormat="1" applyFont="1" applyBorder="1" applyAlignment="1">
      <alignment horizontal="right" vertical="center"/>
    </xf>
    <xf numFmtId="164" fontId="2" fillId="0" borderId="16" xfId="0" applyNumberFormat="1" applyFont="1" applyBorder="1" applyAlignment="1">
      <alignment horizontal="right" vertical="center"/>
    </xf>
    <xf numFmtId="0" fontId="2" fillId="0" borderId="11" xfId="0" applyFont="1" applyBorder="1" applyAlignment="1">
      <alignment horizontal="right" vertical="center"/>
    </xf>
    <xf numFmtId="164" fontId="2" fillId="0" borderId="11" xfId="0" applyNumberFormat="1" applyFont="1" applyBorder="1" applyAlignment="1">
      <alignment horizontal="right" vertical="center"/>
    </xf>
    <xf numFmtId="0" fontId="3" fillId="0" borderId="0" xfId="0" applyFont="1"/>
    <xf numFmtId="0" fontId="4" fillId="0" borderId="20" xfId="0" applyFont="1" applyBorder="1"/>
    <xf numFmtId="164" fontId="4" fillId="0" borderId="0" xfId="0" applyNumberFormat="1" applyFont="1"/>
    <xf numFmtId="2" fontId="4" fillId="0" borderId="0" xfId="0" applyNumberFormat="1" applyFont="1"/>
    <xf numFmtId="164" fontId="4" fillId="0" borderId="22" xfId="0" applyNumberFormat="1" applyFont="1" applyBorder="1"/>
    <xf numFmtId="164" fontId="5" fillId="0" borderId="2" xfId="0" applyNumberFormat="1" applyFont="1" applyBorder="1" applyAlignment="1">
      <alignment horizontal="right" vertical="center"/>
    </xf>
    <xf numFmtId="2" fontId="5" fillId="0" borderId="2" xfId="0" applyNumberFormat="1" applyFont="1" applyBorder="1" applyAlignment="1">
      <alignment horizontal="right" vertical="center"/>
    </xf>
    <xf numFmtId="164" fontId="5" fillId="0" borderId="3" xfId="0" applyNumberFormat="1" applyFont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164" fontId="5" fillId="0" borderId="8" xfId="0" applyNumberFormat="1" applyFont="1" applyBorder="1" applyAlignment="1">
      <alignment horizontal="right" vertical="center"/>
    </xf>
    <xf numFmtId="164" fontId="5" fillId="0" borderId="0" xfId="0" applyNumberFormat="1" applyFont="1" applyAlignment="1">
      <alignment horizontal="right" vertical="center"/>
    </xf>
    <xf numFmtId="2" fontId="5" fillId="0" borderId="0" xfId="0" applyNumberFormat="1" applyFont="1" applyAlignment="1">
      <alignment horizontal="right" vertical="center"/>
    </xf>
    <xf numFmtId="165" fontId="5" fillId="0" borderId="0" xfId="0" applyNumberFormat="1" applyFont="1" applyAlignment="1">
      <alignment horizontal="right" vertical="center"/>
    </xf>
    <xf numFmtId="164" fontId="5" fillId="0" borderId="15" xfId="0" applyNumberFormat="1" applyFont="1" applyBorder="1" applyAlignment="1">
      <alignment horizontal="right" vertical="center"/>
    </xf>
    <xf numFmtId="164" fontId="5" fillId="0" borderId="14" xfId="0" applyNumberFormat="1" applyFont="1" applyBorder="1" applyAlignment="1">
      <alignment horizontal="right" vertical="center"/>
    </xf>
    <xf numFmtId="2" fontId="5" fillId="0" borderId="10" xfId="0" applyNumberFormat="1" applyFont="1" applyBorder="1" applyAlignment="1">
      <alignment horizontal="right" vertical="center"/>
    </xf>
    <xf numFmtId="165" fontId="5" fillId="0" borderId="10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horizontal="right" vertical="center"/>
    </xf>
    <xf numFmtId="0" fontId="5" fillId="0" borderId="3" xfId="0" applyFont="1" applyBorder="1" applyAlignment="1">
      <alignment horizontal="right" vertical="center"/>
    </xf>
    <xf numFmtId="164" fontId="5" fillId="0" borderId="5" xfId="0" applyNumberFormat="1" applyFont="1" applyBorder="1" applyAlignment="1">
      <alignment horizontal="right" vertical="center"/>
    </xf>
    <xf numFmtId="164" fontId="5" fillId="0" borderId="4" xfId="0" applyNumberFormat="1" applyFont="1" applyBorder="1" applyAlignment="1">
      <alignment horizontal="right" vertical="center"/>
    </xf>
    <xf numFmtId="2" fontId="5" fillId="0" borderId="4" xfId="0" applyNumberFormat="1" applyFont="1" applyBorder="1" applyAlignment="1">
      <alignment horizontal="right" vertical="center"/>
    </xf>
    <xf numFmtId="164" fontId="5" fillId="0" borderId="7" xfId="0" applyNumberFormat="1" applyFont="1" applyBorder="1" applyAlignment="1">
      <alignment horizontal="right" vertical="center"/>
    </xf>
    <xf numFmtId="164" fontId="5" fillId="0" borderId="6" xfId="0" applyNumberFormat="1" applyFont="1" applyBorder="1" applyAlignment="1">
      <alignment horizontal="right" vertical="center"/>
    </xf>
    <xf numFmtId="2" fontId="5" fillId="0" borderId="6" xfId="0" applyNumberFormat="1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3" fillId="0" borderId="9" xfId="0" applyFont="1" applyBorder="1"/>
    <xf numFmtId="164" fontId="5" fillId="0" borderId="10" xfId="0" applyNumberFormat="1" applyFont="1" applyBorder="1" applyAlignment="1">
      <alignment horizontal="right" vertical="center"/>
    </xf>
    <xf numFmtId="164" fontId="5" fillId="0" borderId="16" xfId="0" applyNumberFormat="1" applyFont="1" applyBorder="1" applyAlignment="1">
      <alignment horizontal="right" vertical="center"/>
    </xf>
    <xf numFmtId="164" fontId="3" fillId="0" borderId="0" xfId="0" applyNumberFormat="1" applyFont="1"/>
    <xf numFmtId="0" fontId="5" fillId="0" borderId="10" xfId="0" applyFont="1" applyBorder="1" applyAlignment="1">
      <alignment horizontal="right" vertical="center"/>
    </xf>
    <xf numFmtId="2" fontId="5" fillId="0" borderId="14" xfId="0" applyNumberFormat="1" applyFont="1" applyBorder="1" applyAlignment="1">
      <alignment horizontal="right" vertical="center"/>
    </xf>
    <xf numFmtId="0" fontId="3" fillId="0" borderId="1" xfId="0" applyFont="1" applyBorder="1"/>
    <xf numFmtId="0" fontId="5" fillId="0" borderId="14" xfId="0" applyFont="1" applyBorder="1" applyAlignment="1">
      <alignment horizontal="right" vertical="center"/>
    </xf>
    <xf numFmtId="0" fontId="6" fillId="0" borderId="0" xfId="0" applyFont="1" applyAlignment="1">
      <alignment horizontal="left"/>
    </xf>
    <xf numFmtId="0" fontId="4" fillId="2" borderId="9" xfId="0" applyFont="1" applyFill="1" applyBorder="1"/>
    <xf numFmtId="0" fontId="4" fillId="2" borderId="10" xfId="0" applyFont="1" applyFill="1" applyBorder="1"/>
    <xf numFmtId="164" fontId="4" fillId="2" borderId="10" xfId="0" applyNumberFormat="1" applyFont="1" applyFill="1" applyBorder="1"/>
    <xf numFmtId="2" fontId="4" fillId="2" borderId="10" xfId="0" applyNumberFormat="1" applyFont="1" applyFill="1" applyBorder="1"/>
    <xf numFmtId="164" fontId="4" fillId="2" borderId="11" xfId="0" applyNumberFormat="1" applyFont="1" applyFill="1" applyBorder="1"/>
    <xf numFmtId="1" fontId="3" fillId="0" borderId="10" xfId="0" applyNumberFormat="1" applyFont="1" applyBorder="1"/>
    <xf numFmtId="0" fontId="5" fillId="0" borderId="18" xfId="0" applyFont="1" applyBorder="1" applyAlignment="1">
      <alignment horizontal="right" vertical="center"/>
    </xf>
    <xf numFmtId="164" fontId="5" fillId="0" borderId="17" xfId="0" applyNumberFormat="1" applyFont="1" applyBorder="1" applyAlignment="1">
      <alignment horizontal="right" vertical="center"/>
    </xf>
    <xf numFmtId="2" fontId="5" fillId="0" borderId="17" xfId="0" applyNumberFormat="1" applyFont="1" applyBorder="1" applyAlignment="1">
      <alignment horizontal="right" vertical="center"/>
    </xf>
    <xf numFmtId="165" fontId="5" fillId="0" borderId="17" xfId="0" applyNumberFormat="1" applyFont="1" applyBorder="1" applyAlignment="1">
      <alignment horizontal="right" vertical="center"/>
    </xf>
    <xf numFmtId="164" fontId="5" fillId="0" borderId="19" xfId="0" applyNumberFormat="1" applyFont="1" applyBorder="1" applyAlignment="1">
      <alignment horizontal="right" vertical="center"/>
    </xf>
    <xf numFmtId="164" fontId="5" fillId="0" borderId="18" xfId="0" applyNumberFormat="1" applyFont="1" applyBorder="1" applyAlignment="1">
      <alignment horizontal="right" vertical="center"/>
    </xf>
    <xf numFmtId="0" fontId="3" fillId="0" borderId="20" xfId="0" applyFont="1" applyBorder="1"/>
    <xf numFmtId="1" fontId="3" fillId="0" borderId="0" xfId="0" applyNumberFormat="1" applyFont="1"/>
    <xf numFmtId="164" fontId="5" fillId="0" borderId="21" xfId="0" applyNumberFormat="1" applyFont="1" applyBorder="1" applyAlignment="1">
      <alignment horizontal="right" vertical="center"/>
    </xf>
    <xf numFmtId="0" fontId="4" fillId="2" borderId="0" xfId="0" applyFont="1" applyFill="1"/>
    <xf numFmtId="164" fontId="4" fillId="2" borderId="0" xfId="0" applyNumberFormat="1" applyFont="1" applyFill="1"/>
    <xf numFmtId="2" fontId="4" fillId="2" borderId="0" xfId="0" applyNumberFormat="1" applyFont="1" applyFill="1"/>
    <xf numFmtId="0" fontId="3" fillId="0" borderId="10" xfId="0" applyFont="1" applyBorder="1"/>
    <xf numFmtId="2" fontId="3" fillId="0" borderId="2" xfId="0" applyNumberFormat="1" applyFont="1" applyBorder="1"/>
    <xf numFmtId="164" fontId="3" fillId="0" borderId="3" xfId="0" applyNumberFormat="1" applyFont="1" applyBorder="1"/>
    <xf numFmtId="164" fontId="3" fillId="0" borderId="10" xfId="0" applyNumberFormat="1" applyFont="1" applyBorder="1"/>
    <xf numFmtId="164" fontId="5" fillId="0" borderId="12" xfId="0" applyNumberFormat="1" applyFont="1" applyBorder="1" applyAlignment="1">
      <alignment horizontal="right" vertical="center"/>
    </xf>
    <xf numFmtId="2" fontId="5" fillId="0" borderId="12" xfId="0" applyNumberFormat="1" applyFont="1" applyBorder="1" applyAlignment="1">
      <alignment horizontal="right" vertical="center"/>
    </xf>
    <xf numFmtId="164" fontId="5" fillId="0" borderId="13" xfId="0" applyNumberFormat="1" applyFont="1" applyBorder="1" applyAlignment="1">
      <alignment horizontal="right" vertical="center"/>
    </xf>
    <xf numFmtId="0" fontId="4" fillId="2" borderId="20" xfId="0" applyFont="1" applyFill="1" applyBorder="1"/>
    <xf numFmtId="164" fontId="4" fillId="2" borderId="22" xfId="0" applyNumberFormat="1" applyFont="1" applyFill="1" applyBorder="1"/>
    <xf numFmtId="0" fontId="3" fillId="0" borderId="2" xfId="0" applyFont="1" applyBorder="1"/>
    <xf numFmtId="0" fontId="5" fillId="0" borderId="4" xfId="0" applyFont="1" applyBorder="1" applyAlignment="1">
      <alignment horizontal="right" vertical="center"/>
    </xf>
    <xf numFmtId="0" fontId="3" fillId="0" borderId="3" xfId="0" applyFont="1" applyBorder="1"/>
    <xf numFmtId="0" fontId="5" fillId="0" borderId="5" xfId="0" applyFont="1" applyBorder="1" applyAlignment="1">
      <alignment horizontal="right" vertical="center"/>
    </xf>
    <xf numFmtId="2" fontId="3" fillId="0" borderId="10" xfId="0" applyNumberFormat="1" applyFont="1" applyBorder="1"/>
    <xf numFmtId="0" fontId="5" fillId="0" borderId="6" xfId="0" applyFont="1" applyBorder="1" applyAlignment="1">
      <alignment horizontal="right" vertical="center"/>
    </xf>
    <xf numFmtId="0" fontId="5" fillId="0" borderId="11" xfId="0" applyFont="1" applyBorder="1" applyAlignment="1">
      <alignment horizontal="right" vertical="center"/>
    </xf>
    <xf numFmtId="2" fontId="3" fillId="0" borderId="14" xfId="0" applyNumberFormat="1" applyFont="1" applyBorder="1"/>
    <xf numFmtId="2" fontId="3" fillId="0" borderId="0" xfId="0" applyNumberFormat="1" applyFont="1"/>
    <xf numFmtId="164" fontId="3" fillId="0" borderId="15" xfId="0" applyNumberFormat="1" applyFont="1" applyBorder="1"/>
    <xf numFmtId="164" fontId="4" fillId="2" borderId="0" xfId="0" applyNumberFormat="1" applyFont="1" applyFill="1" applyAlignment="1">
      <alignment horizontal="right"/>
    </xf>
    <xf numFmtId="164" fontId="3" fillId="0" borderId="10" xfId="0" applyNumberFormat="1" applyFont="1" applyBorder="1" applyAlignment="1">
      <alignment horizontal="right"/>
    </xf>
    <xf numFmtId="0" fontId="3" fillId="0" borderId="0" xfId="0" applyFont="1" applyAlignment="1">
      <alignment horizontal="right"/>
    </xf>
    <xf numFmtId="0" fontId="7" fillId="0" borderId="23" xfId="0" applyFont="1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/>
    </xf>
  </cellXfs>
  <cellStyles count="1">
    <cellStyle name="Normal" xfId="0" builtinId="0"/>
  </cellStyles>
  <dxfs count="33">
    <dxf>
      <font>
        <strike val="0"/>
        <outline val="0"/>
        <shadow val="0"/>
        <u val="none"/>
        <vertAlign val="baseline"/>
        <sz val="11"/>
        <name val="Times New Roman"/>
        <family val="1"/>
        <scheme val="none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name val="Times New Roman"/>
        <family val="1"/>
        <scheme val="none"/>
      </font>
      <numFmt numFmtId="164" formatCode="0.0"/>
    </dxf>
    <dxf>
      <font>
        <strike val="0"/>
        <outline val="0"/>
        <shadow val="0"/>
        <u val="none"/>
        <vertAlign val="baseline"/>
        <sz val="11"/>
        <name val="Times New Roman"/>
        <family val="1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name val="Times New Roman"/>
        <family val="1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numFmt numFmtId="164" formatCode="0.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numFmt numFmtId="164" formatCode="0.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numFmt numFmtId="164" formatCode="0.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Times New Roman"/>
        <family val="1"/>
        <scheme val="none"/>
      </font>
      <fill>
        <patternFill patternType="none">
          <fgColor indexed="64"/>
          <bgColor indexed="65"/>
        </patternFill>
      </fill>
    </dxf>
    <dxf>
      <border outline="0">
        <top style="thin">
          <color theme="1"/>
        </top>
      </border>
    </dxf>
    <dxf>
      <font>
        <strike val="0"/>
        <outline val="0"/>
        <shadow val="0"/>
        <u val="none"/>
        <vertAlign val="baseline"/>
        <sz val="11"/>
        <name val="Times New Roman"/>
        <family val="1"/>
        <scheme val="none"/>
      </font>
      <numFmt numFmtId="164" formatCode="0.0"/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Times New Roman"/>
        <family val="1"/>
        <scheme val="none"/>
      </font>
      <numFmt numFmtId="164" formatCode="0.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name val="Times New Roman"/>
        <family val="1"/>
        <scheme val="none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name val="Times New Roman"/>
        <family val="1"/>
        <scheme val="none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name val="Times New Roman"/>
        <family val="1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name val="Times New Roman"/>
        <family val="1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numFmt numFmtId="164" formatCode="0.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numFmt numFmtId="164" formatCode="0.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numFmt numFmtId="164" formatCode="0.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Times New Roman"/>
        <family val="1"/>
        <scheme val="none"/>
      </font>
      <fill>
        <patternFill patternType="none">
          <fgColor indexed="64"/>
          <bgColor indexed="65"/>
        </patternFill>
      </fill>
    </dxf>
    <dxf>
      <border outline="0">
        <top style="thin">
          <color theme="1"/>
        </top>
      </border>
    </dxf>
    <dxf>
      <font>
        <strike val="0"/>
        <outline val="0"/>
        <shadow val="0"/>
        <u val="none"/>
        <vertAlign val="baseline"/>
        <sz val="11"/>
        <name val="Times New Roman"/>
        <family val="1"/>
        <scheme val="none"/>
      </font>
      <numFmt numFmtId="164" formatCode="0.0"/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Times New Roman"/>
        <family val="1"/>
        <scheme val="none"/>
      </font>
      <numFmt numFmtId="164" formatCode="0.0"/>
      <fill>
        <patternFill patternType="solid">
          <fgColor theme="1"/>
          <bgColor theme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numFmt numFmtId="164" formatCode="0.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thin">
          <color theme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numFmt numFmtId="164" formatCode="0.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medium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medium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medium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numFmt numFmtId="164" formatCode="0.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medium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numFmt numFmtId="164" formatCode="0.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medium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numFmt numFmtId="164" formatCode="0.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 style="medium">
          <color rgb="FF000000"/>
        </top>
        <bottom/>
      </border>
    </dxf>
    <dxf>
      <font>
        <strike val="0"/>
        <outline val="0"/>
        <shadow val="0"/>
        <u val="none"/>
        <vertAlign val="baseline"/>
        <sz val="11"/>
        <name val="Times New Roman"/>
        <family val="1"/>
        <scheme val="none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 style="thin">
          <color theme="1"/>
        </top>
        <bottom/>
      </border>
    </dxf>
    <dxf>
      <border outline="0">
        <left style="thin">
          <color theme="1"/>
        </left>
        <right style="thin">
          <color theme="1"/>
        </right>
        <top style="thin">
          <color theme="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imes New Roman"/>
        <family val="1"/>
        <scheme val="none"/>
      </font>
      <numFmt numFmtId="164" formatCode="0.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Times New Roman"/>
        <family val="1"/>
        <scheme val="none"/>
      </font>
      <numFmt numFmtId="164" formatCode="0.0"/>
      <fill>
        <patternFill patternType="solid">
          <fgColor theme="1"/>
          <bgColor theme="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28FE367-B958-9949-9923-4C21EECB0126}" name="Table1" displayName="Table1" ref="A2:H233" totalsRowShown="0" headerRowDxfId="32" dataDxfId="31" tableBorderDxfId="30">
  <autoFilter ref="A2:H233" xr:uid="{E28FE367-B958-9949-9923-4C21EECB0126}"/>
  <sortState xmlns:xlrd2="http://schemas.microsoft.com/office/spreadsheetml/2017/richdata2" ref="A3:H233">
    <sortCondition ref="A2:A233"/>
  </sortState>
  <tableColumns count="8">
    <tableColumn id="1" xr3:uid="{0AA2EAF1-C9D5-9C43-A315-949B91880C12}" name="Pit #" dataDxfId="29"/>
    <tableColumn id="2" xr3:uid="{AF467E5F-A4B4-D645-9C18-8BA4570486AC}" name="Length (cm)" dataDxfId="28"/>
    <tableColumn id="3" xr3:uid="{7134A336-E1EC-9E47-953C-E54C08B4175F}" name="Width (cm)" dataDxfId="27"/>
    <tableColumn id="4" xr3:uid="{7F232434-A054-1143-9FB8-06AA45FE467D}" name="Revised Depth (cm)" dataDxfId="26"/>
    <tableColumn id="5" xr3:uid="{D6600B5D-51A3-0845-9B7F-13C16160E4B4}" name="L:W" dataDxfId="25"/>
    <tableColumn id="6" xr3:uid="{64B2DF3C-5BE6-2446-8C17-CDC12CB10FAC}" name="d:D" dataDxfId="24"/>
    <tableColumn id="7" xr3:uid="{9EBF7DAA-2C77-0241-ABB3-5BC362C9B4FF}" name="Idealized Volume (L)" dataDxfId="23"/>
    <tableColumn id="8" xr3:uid="{02CC8C6A-6AC7-1E4E-BCC5-9A360714256B}" name="Function" dataDxfId="22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C79F2B0-35A6-4645-8072-35C1E194C1CD}" name="Table3" displayName="Table3" ref="A2:H109" totalsRowShown="0" headerRowDxfId="21" dataDxfId="20" tableBorderDxfId="19">
  <autoFilter ref="A2:H109" xr:uid="{4C79F2B0-35A6-4645-8072-35C1E194C1CD}"/>
  <sortState xmlns:xlrd2="http://schemas.microsoft.com/office/spreadsheetml/2017/richdata2" ref="A3:H108">
    <sortCondition ref="A2:A108"/>
  </sortState>
  <tableColumns count="8">
    <tableColumn id="1" xr3:uid="{E2BA092E-B91F-6B41-89D1-244DB08EC897}" name="Pit #" dataDxfId="18"/>
    <tableColumn id="2" xr3:uid="{45AACA8F-AD90-A345-96F5-10F70802F702}" name="Length (cm)" dataDxfId="17"/>
    <tableColumn id="3" xr3:uid="{E9C80122-9EE3-A847-80FB-839605DDC454}" name="Width (cm)" dataDxfId="16"/>
    <tableColumn id="4" xr3:uid="{683681E8-69BA-8346-9ABC-30EC10B4A226}" name="Revised Depth (cm)" dataDxfId="15"/>
    <tableColumn id="5" xr3:uid="{69A80E5D-570A-6143-97E2-3A30D82BE6B4}" name="L:W" dataDxfId="14"/>
    <tableColumn id="6" xr3:uid="{55DA29E3-2B78-7F4E-A225-993619997055}" name="d:D" dataDxfId="13"/>
    <tableColumn id="7" xr3:uid="{0FDE3146-9AB3-764E-8391-F10262205114}" name="Idealized Volume (L)" dataDxfId="12"/>
    <tableColumn id="8" xr3:uid="{503459AB-7B4B-C04E-812E-5E28687C6996}" name="Function" dataDxfId="11"/>
  </tableColumns>
  <tableStyleInfo name="TableStyleLight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F903699-B2FF-A048-A6E6-C32EE893DB21}" name="Table4" displayName="Table4" ref="A2:H147" totalsRowShown="0" headerRowDxfId="10" dataDxfId="9" tableBorderDxfId="8">
  <autoFilter ref="A2:H147" xr:uid="{8F903699-B2FF-A048-A6E6-C32EE893DB21}"/>
  <sortState xmlns:xlrd2="http://schemas.microsoft.com/office/spreadsheetml/2017/richdata2" ref="A3:H146">
    <sortCondition ref="A2:A146"/>
  </sortState>
  <tableColumns count="8">
    <tableColumn id="1" xr3:uid="{D9291938-2DBD-D441-9617-029829D4EDB7}" name="Pit #" dataDxfId="7"/>
    <tableColumn id="2" xr3:uid="{C246D150-DE6C-9540-9E5F-71DF4463176C}" name="Length (cm)" dataDxfId="6"/>
    <tableColumn id="3" xr3:uid="{1B07326E-536C-D145-BE17-7B998E2E7F0B}" name="Width (cm)" dataDxfId="5"/>
    <tableColumn id="4" xr3:uid="{3D7A3D2E-A255-2C44-82E7-B1E2543CD44B}" name="Revised Depth (cm)" dataDxfId="4"/>
    <tableColumn id="5" xr3:uid="{8C6C9DE5-C9FF-7D4A-B2C4-BA47863C2770}" name="L:W" dataDxfId="3"/>
    <tableColumn id="6" xr3:uid="{FCE7A6C8-7B08-C14D-BEFF-80F4DCDB6A29}" name="d:D" dataDxfId="2"/>
    <tableColumn id="7" xr3:uid="{B93CA3BC-4F80-3D4D-B938-A4864EF2129C}" name="Idealized Volume (L)" dataDxfId="1"/>
    <tableColumn id="8" xr3:uid="{2FDF211C-258E-3340-8621-00C719F47E77}" name="Function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D3DC2-E635-5E40-9AD6-EEB723DF78D5}">
  <dimension ref="A1:I8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I1"/>
    </sheetView>
  </sheetViews>
  <sheetFormatPr baseColWidth="10" defaultRowHeight="14" x14ac:dyDescent="0.15"/>
  <cols>
    <col min="1" max="16384" width="10.83203125" style="7"/>
  </cols>
  <sheetData>
    <row r="1" spans="1:9" ht="18" x14ac:dyDescent="0.2">
      <c r="A1" s="82" t="s">
        <v>522</v>
      </c>
      <c r="B1" s="82"/>
      <c r="C1" s="82"/>
      <c r="D1" s="82"/>
      <c r="E1" s="82"/>
      <c r="F1" s="82"/>
      <c r="G1" s="82"/>
      <c r="H1" s="82"/>
      <c r="I1" s="82"/>
    </row>
    <row r="2" spans="1:9" x14ac:dyDescent="0.15">
      <c r="A2" s="42" t="s">
        <v>466</v>
      </c>
      <c r="B2" s="43" t="s">
        <v>507</v>
      </c>
      <c r="C2" s="44" t="s">
        <v>467</v>
      </c>
      <c r="D2" s="44" t="s">
        <v>468</v>
      </c>
      <c r="E2" s="44" t="s">
        <v>469</v>
      </c>
      <c r="F2" s="45" t="s">
        <v>470</v>
      </c>
      <c r="G2" s="45" t="s">
        <v>471</v>
      </c>
      <c r="H2" s="44" t="s">
        <v>472</v>
      </c>
      <c r="I2" s="46" t="s">
        <v>465</v>
      </c>
    </row>
    <row r="3" spans="1:9" x14ac:dyDescent="0.15">
      <c r="A3" s="33" t="s">
        <v>481</v>
      </c>
      <c r="B3" s="47" t="s">
        <v>505</v>
      </c>
      <c r="C3" s="49">
        <v>182.88</v>
      </c>
      <c r="D3" s="49">
        <v>132.08000000000001</v>
      </c>
      <c r="E3" s="49">
        <v>63.5</v>
      </c>
      <c r="F3" s="50">
        <v>1.3846153846153799</v>
      </c>
      <c r="G3" s="51">
        <f>E3/(AVERAGE(C3:D3))</f>
        <v>0.40322580645161288</v>
      </c>
      <c r="H3" s="52">
        <v>1469.69328750878</v>
      </c>
      <c r="I3" s="53" t="s">
        <v>479</v>
      </c>
    </row>
    <row r="4" spans="1:9" x14ac:dyDescent="0.15">
      <c r="A4" s="33" t="s">
        <v>478</v>
      </c>
      <c r="B4" s="47" t="s">
        <v>505</v>
      </c>
      <c r="C4" s="49">
        <v>120</v>
      </c>
      <c r="D4" s="49">
        <v>50</v>
      </c>
      <c r="E4" s="49">
        <v>12</v>
      </c>
      <c r="F4" s="50" t="s">
        <v>508</v>
      </c>
      <c r="G4" s="51">
        <v>0.1</v>
      </c>
      <c r="H4" s="52" t="s">
        <v>508</v>
      </c>
      <c r="I4" s="53" t="s">
        <v>477</v>
      </c>
    </row>
    <row r="5" spans="1:9" x14ac:dyDescent="0.15">
      <c r="A5" s="33" t="s">
        <v>506</v>
      </c>
      <c r="B5" s="47" t="s">
        <v>504</v>
      </c>
      <c r="C5" s="34">
        <v>80</v>
      </c>
      <c r="D5" s="34" t="s">
        <v>508</v>
      </c>
      <c r="E5" s="34">
        <v>100</v>
      </c>
      <c r="F5" s="22">
        <v>80</v>
      </c>
      <c r="G5" s="23">
        <v>1</v>
      </c>
      <c r="H5" s="35">
        <f>(0.5*PI()*40*40*80)/1000</f>
        <v>201.06192982974679</v>
      </c>
      <c r="I5" s="48" t="s">
        <v>488</v>
      </c>
    </row>
    <row r="6" spans="1:9" x14ac:dyDescent="0.15">
      <c r="A6" s="33" t="s">
        <v>480</v>
      </c>
      <c r="B6" s="47" t="s">
        <v>504</v>
      </c>
      <c r="C6" s="49">
        <v>80</v>
      </c>
      <c r="D6" s="49">
        <v>65</v>
      </c>
      <c r="E6" s="49">
        <v>8</v>
      </c>
      <c r="F6" s="50">
        <v>1.2307692307692299</v>
      </c>
      <c r="G6" s="51">
        <v>0.11034482758620701</v>
      </c>
      <c r="H6" s="52">
        <v>16.6043643717733</v>
      </c>
      <c r="I6" s="53" t="s">
        <v>479</v>
      </c>
    </row>
    <row r="7" spans="1:9" x14ac:dyDescent="0.15">
      <c r="A7" s="33" t="s">
        <v>498</v>
      </c>
      <c r="B7" s="47" t="s">
        <v>504</v>
      </c>
      <c r="C7" s="49">
        <v>90</v>
      </c>
      <c r="D7" s="49">
        <v>35</v>
      </c>
      <c r="E7" s="49">
        <v>34</v>
      </c>
      <c r="F7" s="50">
        <v>2.5714285714285698</v>
      </c>
      <c r="G7" s="51">
        <v>0.54400000000000004</v>
      </c>
      <c r="H7" s="52">
        <v>168.23228659973299</v>
      </c>
      <c r="I7" s="53" t="s">
        <v>499</v>
      </c>
    </row>
    <row r="8" spans="1:9" x14ac:dyDescent="0.15">
      <c r="A8" s="54" t="s">
        <v>509</v>
      </c>
      <c r="B8" s="55" t="s">
        <v>504</v>
      </c>
      <c r="I8" s="56" t="s">
        <v>477</v>
      </c>
    </row>
  </sheetData>
  <mergeCells count="1">
    <mergeCell ref="A1:I1"/>
  </mergeCells>
  <pageMargins left="0.7" right="0.7" top="0.75" bottom="0.75" header="0.3" footer="0.3"/>
  <pageSetup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46306-36DA-4E4D-9F66-6BB090AF7414}">
  <dimension ref="A1:J233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sqref="A1:H1"/>
    </sheetView>
  </sheetViews>
  <sheetFormatPr baseColWidth="10" defaultRowHeight="15" x14ac:dyDescent="0.2"/>
  <cols>
    <col min="1" max="1" width="10.83203125" style="7"/>
    <col min="2" max="2" width="12.5" style="7" customWidth="1"/>
    <col min="3" max="3" width="12" style="7" customWidth="1"/>
    <col min="4" max="4" width="18.33203125" style="7" customWidth="1"/>
    <col min="5" max="6" width="10.83203125" style="77"/>
    <col min="7" max="7" width="19.1640625" style="36" customWidth="1"/>
    <col min="8" max="8" width="10.83203125" style="81"/>
  </cols>
  <sheetData>
    <row r="1" spans="1:8" ht="18" x14ac:dyDescent="0.2">
      <c r="A1" s="83" t="s">
        <v>523</v>
      </c>
      <c r="B1" s="83"/>
      <c r="C1" s="83"/>
      <c r="D1" s="83"/>
      <c r="E1" s="83"/>
      <c r="F1" s="83"/>
      <c r="G1" s="83"/>
      <c r="H1" s="83"/>
    </row>
    <row r="2" spans="1:8" x14ac:dyDescent="0.2">
      <c r="A2" s="57" t="s">
        <v>466</v>
      </c>
      <c r="B2" s="58" t="s">
        <v>467</v>
      </c>
      <c r="C2" s="58" t="s">
        <v>468</v>
      </c>
      <c r="D2" s="58" t="s">
        <v>469</v>
      </c>
      <c r="E2" s="59" t="s">
        <v>470</v>
      </c>
      <c r="F2" s="59" t="s">
        <v>471</v>
      </c>
      <c r="G2" s="58" t="s">
        <v>472</v>
      </c>
      <c r="H2" s="79" t="s">
        <v>465</v>
      </c>
    </row>
    <row r="3" spans="1:8" ht="16" thickBot="1" x14ac:dyDescent="0.25">
      <c r="A3" s="60" t="s">
        <v>0</v>
      </c>
      <c r="B3" s="63">
        <v>134.6</v>
      </c>
      <c r="C3" s="63">
        <v>132</v>
      </c>
      <c r="D3" s="63">
        <v>111.8</v>
      </c>
      <c r="E3" s="73">
        <f>B3/C3</f>
        <v>1.0196969696969695</v>
      </c>
      <c r="F3" s="73">
        <f>111.8/133.3</f>
        <v>0.83870967741935476</v>
      </c>
      <c r="G3" s="63">
        <f>0.5*(PI()*(134.6/2)*(132/2)*111.8)/1000</f>
        <v>780.0468373031764</v>
      </c>
      <c r="H3" s="80" t="s">
        <v>485</v>
      </c>
    </row>
    <row r="4" spans="1:8" ht="16" thickBot="1" x14ac:dyDescent="0.25">
      <c r="A4" s="60" t="s">
        <v>1</v>
      </c>
      <c r="B4" s="12">
        <v>88.9</v>
      </c>
      <c r="C4" s="12">
        <v>83.8</v>
      </c>
      <c r="D4" s="12">
        <v>114.3</v>
      </c>
      <c r="E4" s="13">
        <v>1.06</v>
      </c>
      <c r="F4" s="13">
        <v>1.3240000000000001</v>
      </c>
      <c r="G4" s="14">
        <v>334.5</v>
      </c>
      <c r="H4" s="37" t="s">
        <v>488</v>
      </c>
    </row>
    <row r="5" spans="1:8" ht="16" thickBot="1" x14ac:dyDescent="0.25">
      <c r="A5" s="60" t="s">
        <v>5</v>
      </c>
      <c r="B5" s="24">
        <v>94</v>
      </c>
      <c r="C5" s="24">
        <v>91.4</v>
      </c>
      <c r="D5" s="24">
        <v>73.599999999999994</v>
      </c>
      <c r="E5" s="13">
        <f>94/91.4</f>
        <v>1.0284463894967177</v>
      </c>
      <c r="F5" s="13">
        <f>73.6/92.7</f>
        <v>0.79395900755124049</v>
      </c>
      <c r="G5" s="14">
        <f>((PI()*73.6*((46.35*46.35)+(41.35*46.35)+(41.35*41.35)))/3)/1000</f>
        <v>445.07907382911742</v>
      </c>
      <c r="H5" s="37" t="s">
        <v>488</v>
      </c>
    </row>
    <row r="6" spans="1:8" ht="16" thickBot="1" x14ac:dyDescent="0.25">
      <c r="A6" s="60" t="s">
        <v>6</v>
      </c>
      <c r="B6" s="24">
        <v>132.1</v>
      </c>
      <c r="C6" s="24">
        <v>127</v>
      </c>
      <c r="D6" s="24">
        <v>64.8</v>
      </c>
      <c r="E6" s="13">
        <f>132.1/127</f>
        <v>1.0401574803149607</v>
      </c>
      <c r="F6" s="13">
        <f>64.8/129.5</f>
        <v>0.50038610038610032</v>
      </c>
      <c r="G6" s="14">
        <f>(0.16*PI()*64.8*((3*66*63.5)+64.8))/1000</f>
        <v>411.63883400198449</v>
      </c>
      <c r="H6" s="37" t="s">
        <v>496</v>
      </c>
    </row>
    <row r="7" spans="1:8" ht="16" thickBot="1" x14ac:dyDescent="0.25">
      <c r="A7" s="60" t="s">
        <v>8</v>
      </c>
      <c r="B7" s="24">
        <v>147.30000000000001</v>
      </c>
      <c r="C7" s="24">
        <v>132.1</v>
      </c>
      <c r="D7" s="24">
        <v>54.6</v>
      </c>
      <c r="E7" s="13">
        <f>147.3/132.1</f>
        <v>1.1150643451930358</v>
      </c>
      <c r="F7" s="13">
        <f>54.6/139.7</f>
        <v>0.39083750894774522</v>
      </c>
      <c r="G7" s="14">
        <f>(0.16*PI()*54.6*((3*73.65*66)+54.6))/1000</f>
        <v>401.720016720334</v>
      </c>
      <c r="H7" s="37" t="s">
        <v>496</v>
      </c>
    </row>
    <row r="8" spans="1:8" ht="16" thickBot="1" x14ac:dyDescent="0.25">
      <c r="A8" s="60" t="s">
        <v>10</v>
      </c>
      <c r="B8" s="24">
        <v>86.4</v>
      </c>
      <c r="C8" s="24">
        <v>86.4</v>
      </c>
      <c r="D8" s="24">
        <v>66</v>
      </c>
      <c r="E8" s="13">
        <v>1</v>
      </c>
      <c r="F8" s="13">
        <f>66/86.4</f>
        <v>0.76388888888888884</v>
      </c>
      <c r="G8" s="14">
        <f>(0.5*PI()*43.2*43.2*66)/1000</f>
        <v>193.4778738365687</v>
      </c>
      <c r="H8" s="37" t="s">
        <v>489</v>
      </c>
    </row>
    <row r="9" spans="1:8" ht="16" thickBot="1" x14ac:dyDescent="0.25">
      <c r="A9" s="60" t="s">
        <v>15</v>
      </c>
      <c r="B9" s="12">
        <v>101.6</v>
      </c>
      <c r="C9" s="12">
        <v>96.5</v>
      </c>
      <c r="D9" s="12">
        <v>59.7</v>
      </c>
      <c r="E9" s="13">
        <v>1.05</v>
      </c>
      <c r="F9" s="13">
        <v>0.60299999999999998</v>
      </c>
      <c r="G9" s="14">
        <v>342.4</v>
      </c>
      <c r="H9" s="37" t="s">
        <v>488</v>
      </c>
    </row>
    <row r="10" spans="1:8" ht="16" thickBot="1" x14ac:dyDescent="0.25">
      <c r="A10" s="60" t="s">
        <v>16</v>
      </c>
      <c r="B10" s="12">
        <v>93.98</v>
      </c>
      <c r="C10" s="12">
        <v>60.96</v>
      </c>
      <c r="D10" s="12">
        <v>55.88</v>
      </c>
      <c r="E10" s="13">
        <v>1.5416666670000001</v>
      </c>
      <c r="F10" s="13">
        <v>0.72131147500000004</v>
      </c>
      <c r="G10" s="14">
        <v>125.7177739</v>
      </c>
      <c r="H10" s="34" t="s">
        <v>499</v>
      </c>
    </row>
    <row r="11" spans="1:8" ht="16" thickBot="1" x14ac:dyDescent="0.25">
      <c r="A11" s="60" t="s">
        <v>20</v>
      </c>
      <c r="B11" s="12">
        <v>101.6</v>
      </c>
      <c r="C11" s="12">
        <v>86.4</v>
      </c>
      <c r="D11" s="12">
        <v>78.7</v>
      </c>
      <c r="E11" s="13">
        <v>1.18</v>
      </c>
      <c r="F11" s="13">
        <v>0.83799999999999997</v>
      </c>
      <c r="G11" s="14">
        <v>622.1</v>
      </c>
      <c r="H11" s="37" t="s">
        <v>485</v>
      </c>
    </row>
    <row r="12" spans="1:8" ht="16" thickBot="1" x14ac:dyDescent="0.25">
      <c r="A12" s="60" t="s">
        <v>28</v>
      </c>
      <c r="B12" s="12">
        <v>109.2</v>
      </c>
      <c r="C12" s="12">
        <v>81.3</v>
      </c>
      <c r="D12" s="12">
        <v>132.1</v>
      </c>
      <c r="E12" s="13">
        <v>1.34</v>
      </c>
      <c r="F12" s="13">
        <v>1.387</v>
      </c>
      <c r="G12" s="14">
        <v>920.9</v>
      </c>
      <c r="H12" s="37" t="s">
        <v>485</v>
      </c>
    </row>
    <row r="13" spans="1:8" ht="16" thickBot="1" x14ac:dyDescent="0.25">
      <c r="A13" s="60" t="s">
        <v>31</v>
      </c>
      <c r="B13" s="12">
        <v>200.02500000000001</v>
      </c>
      <c r="C13" s="12">
        <v>144.46250000000001</v>
      </c>
      <c r="D13" s="12">
        <v>102.87</v>
      </c>
      <c r="E13" s="13">
        <v>1.3846153846153799</v>
      </c>
      <c r="F13" s="13">
        <v>0.59723502304147502</v>
      </c>
      <c r="G13" s="14">
        <v>1737.3017622377499</v>
      </c>
      <c r="H13" s="34" t="s">
        <v>492</v>
      </c>
    </row>
    <row r="14" spans="1:8" ht="16" thickBot="1" x14ac:dyDescent="0.25">
      <c r="A14" s="60" t="s">
        <v>35</v>
      </c>
      <c r="B14" s="12">
        <v>116.84</v>
      </c>
      <c r="C14" s="12">
        <v>101.6</v>
      </c>
      <c r="D14" s="12">
        <v>77.47</v>
      </c>
      <c r="E14" s="13">
        <v>1.1499999999999999</v>
      </c>
      <c r="F14" s="13">
        <v>0.70930232599999998</v>
      </c>
      <c r="G14" s="14">
        <v>361.14258130000002</v>
      </c>
      <c r="H14" s="34" t="s">
        <v>476</v>
      </c>
    </row>
    <row r="15" spans="1:8" ht="16" thickBot="1" x14ac:dyDescent="0.25">
      <c r="A15" s="60" t="s">
        <v>36</v>
      </c>
      <c r="B15" s="12">
        <v>116.8</v>
      </c>
      <c r="C15" s="12">
        <v>99.1</v>
      </c>
      <c r="D15" s="12">
        <v>67.3</v>
      </c>
      <c r="E15" s="13">
        <v>1.18</v>
      </c>
      <c r="F15" s="13">
        <v>0.624</v>
      </c>
      <c r="G15" s="14">
        <v>499.7</v>
      </c>
      <c r="H15" s="37" t="s">
        <v>485</v>
      </c>
    </row>
    <row r="16" spans="1:8" ht="16" thickBot="1" x14ac:dyDescent="0.25">
      <c r="A16" s="60" t="s">
        <v>37</v>
      </c>
      <c r="B16" s="12">
        <v>121.9</v>
      </c>
      <c r="C16" s="12">
        <v>76.2</v>
      </c>
      <c r="D16" s="12">
        <v>101.6</v>
      </c>
      <c r="E16" s="13">
        <v>1.6</v>
      </c>
      <c r="F16" s="13">
        <v>1.026</v>
      </c>
      <c r="G16" s="14">
        <v>741.3</v>
      </c>
      <c r="H16" s="37" t="s">
        <v>485</v>
      </c>
    </row>
    <row r="17" spans="1:8" ht="16" thickBot="1" x14ac:dyDescent="0.25">
      <c r="A17" s="60" t="s">
        <v>41</v>
      </c>
      <c r="B17" s="12">
        <v>104.1</v>
      </c>
      <c r="C17" s="12">
        <v>96.5</v>
      </c>
      <c r="D17" s="12">
        <v>86.4</v>
      </c>
      <c r="E17" s="13">
        <v>1.08</v>
      </c>
      <c r="F17" s="13">
        <v>0.86099999999999999</v>
      </c>
      <c r="G17" s="14">
        <v>880</v>
      </c>
      <c r="H17" s="37" t="s">
        <v>485</v>
      </c>
    </row>
    <row r="18" spans="1:8" ht="16" thickBot="1" x14ac:dyDescent="0.25">
      <c r="A18" s="60" t="s">
        <v>42</v>
      </c>
      <c r="B18" s="12">
        <v>91.4</v>
      </c>
      <c r="C18" s="12">
        <v>81.3</v>
      </c>
      <c r="D18" s="12">
        <v>69.900000000000006</v>
      </c>
      <c r="E18" s="13">
        <v>1.1299999999999999</v>
      </c>
      <c r="F18" s="13">
        <v>0.80900000000000005</v>
      </c>
      <c r="G18" s="14">
        <v>600.29999999999995</v>
      </c>
      <c r="H18" s="37" t="s">
        <v>485</v>
      </c>
    </row>
    <row r="19" spans="1:8" ht="16" thickBot="1" x14ac:dyDescent="0.25">
      <c r="A19" s="60" t="s">
        <v>43</v>
      </c>
      <c r="B19" s="12"/>
      <c r="C19" s="12"/>
      <c r="D19" s="12"/>
      <c r="E19" s="13"/>
      <c r="F19" s="13"/>
      <c r="G19" s="14"/>
      <c r="H19" s="37"/>
    </row>
    <row r="20" spans="1:8" ht="16" thickBot="1" x14ac:dyDescent="0.25">
      <c r="A20" s="60" t="s">
        <v>45</v>
      </c>
      <c r="B20" s="12">
        <v>106.7</v>
      </c>
      <c r="C20" s="12">
        <v>101.6</v>
      </c>
      <c r="D20" s="12">
        <v>78.7</v>
      </c>
      <c r="E20" s="13">
        <v>1.05</v>
      </c>
      <c r="F20" s="13">
        <v>0.75600000000000001</v>
      </c>
      <c r="G20" s="14">
        <v>720.8</v>
      </c>
      <c r="H20" s="37" t="s">
        <v>485</v>
      </c>
    </row>
    <row r="21" spans="1:8" ht="16" thickBot="1" x14ac:dyDescent="0.25">
      <c r="A21" s="60" t="s">
        <v>54</v>
      </c>
      <c r="B21" s="12">
        <v>86.36</v>
      </c>
      <c r="C21" s="12">
        <v>86.36</v>
      </c>
      <c r="D21" s="12">
        <v>78.739999999999995</v>
      </c>
      <c r="E21" s="13">
        <v>1</v>
      </c>
      <c r="F21" s="13">
        <v>0.91176470588235303</v>
      </c>
      <c r="G21" s="14">
        <v>461.22257821182302</v>
      </c>
      <c r="H21" s="34" t="s">
        <v>476</v>
      </c>
    </row>
    <row r="22" spans="1:8" ht="16" thickBot="1" x14ac:dyDescent="0.25">
      <c r="A22" s="60" t="s">
        <v>56</v>
      </c>
      <c r="B22" s="12">
        <v>94</v>
      </c>
      <c r="C22" s="12">
        <v>91.4</v>
      </c>
      <c r="D22" s="12">
        <v>101.6</v>
      </c>
      <c r="E22" s="13">
        <v>1.03</v>
      </c>
      <c r="F22" s="13">
        <v>1.0960000000000001</v>
      </c>
      <c r="G22" s="14">
        <v>676.5</v>
      </c>
      <c r="H22" s="37" t="s">
        <v>485</v>
      </c>
    </row>
    <row r="23" spans="1:8" ht="16" thickBot="1" x14ac:dyDescent="0.25">
      <c r="A23" s="60" t="s">
        <v>60</v>
      </c>
      <c r="B23" s="12">
        <v>81.28</v>
      </c>
      <c r="C23" s="12">
        <v>76.2</v>
      </c>
      <c r="D23" s="12">
        <v>66.040000000000006</v>
      </c>
      <c r="E23" s="13">
        <v>1.06666666666667</v>
      </c>
      <c r="F23" s="13">
        <v>0.83870967741935498</v>
      </c>
      <c r="G23" s="14">
        <v>160.622217214074</v>
      </c>
      <c r="H23" s="23" t="s">
        <v>489</v>
      </c>
    </row>
    <row r="24" spans="1:8" ht="16" thickBot="1" x14ac:dyDescent="0.25">
      <c r="A24" s="60" t="s">
        <v>64</v>
      </c>
      <c r="B24" s="24">
        <v>132.1</v>
      </c>
      <c r="C24" s="24">
        <v>119.4</v>
      </c>
      <c r="D24" s="24">
        <v>104.1</v>
      </c>
      <c r="E24" s="13">
        <v>1.1100000000000001</v>
      </c>
      <c r="F24" s="13">
        <v>0.82799999999999996</v>
      </c>
      <c r="G24" s="14">
        <v>644.79999999999995</v>
      </c>
      <c r="H24" s="37" t="s">
        <v>473</v>
      </c>
    </row>
    <row r="25" spans="1:8" ht="16" thickBot="1" x14ac:dyDescent="0.25">
      <c r="A25" s="60" t="s">
        <v>66</v>
      </c>
      <c r="B25" s="12"/>
      <c r="C25" s="12"/>
      <c r="D25" s="12"/>
      <c r="E25" s="13"/>
      <c r="F25" s="13"/>
      <c r="G25" s="14"/>
      <c r="H25" s="34"/>
    </row>
    <row r="26" spans="1:8" ht="16" thickBot="1" x14ac:dyDescent="0.25">
      <c r="A26" s="60" t="s">
        <v>67</v>
      </c>
      <c r="B26" s="12">
        <v>73.66</v>
      </c>
      <c r="C26" s="12">
        <v>60.96</v>
      </c>
      <c r="D26" s="12">
        <v>48.26</v>
      </c>
      <c r="E26" s="13">
        <v>1.2083333333333299</v>
      </c>
      <c r="F26" s="13">
        <v>0.71698113207547198</v>
      </c>
      <c r="G26" s="14">
        <v>143.70626095138499</v>
      </c>
      <c r="H26" s="23" t="s">
        <v>489</v>
      </c>
    </row>
    <row r="27" spans="1:8" ht="16" thickBot="1" x14ac:dyDescent="0.25">
      <c r="A27" s="60" t="s">
        <v>72</v>
      </c>
      <c r="B27" s="24">
        <v>132.1</v>
      </c>
      <c r="C27" s="24">
        <v>111.8</v>
      </c>
      <c r="D27" s="24">
        <v>87.6</v>
      </c>
      <c r="E27" s="13">
        <v>1.18</v>
      </c>
      <c r="F27" s="13">
        <v>0.71899999999999997</v>
      </c>
      <c r="G27" s="14">
        <v>508</v>
      </c>
      <c r="H27" s="37" t="s">
        <v>473</v>
      </c>
    </row>
    <row r="28" spans="1:8" ht="16" thickBot="1" x14ac:dyDescent="0.25">
      <c r="A28" s="60" t="s">
        <v>78</v>
      </c>
      <c r="B28" s="12">
        <v>127</v>
      </c>
      <c r="C28" s="12">
        <v>114.3</v>
      </c>
      <c r="D28" s="12">
        <v>80</v>
      </c>
      <c r="E28" s="13">
        <v>1.1100000000000001</v>
      </c>
      <c r="F28" s="13">
        <v>0.66</v>
      </c>
      <c r="G28" s="14">
        <v>1065.9000000000001</v>
      </c>
      <c r="H28" s="37" t="s">
        <v>483</v>
      </c>
    </row>
    <row r="29" spans="1:8" ht="16" thickBot="1" x14ac:dyDescent="0.25">
      <c r="A29" s="60" t="s">
        <v>84</v>
      </c>
      <c r="B29" s="12">
        <v>162.56</v>
      </c>
      <c r="C29" s="12">
        <v>142.24</v>
      </c>
      <c r="D29" s="12">
        <v>86.36</v>
      </c>
      <c r="E29" s="13">
        <v>1.1428571428571399</v>
      </c>
      <c r="F29" s="13">
        <v>0.56666666666666698</v>
      </c>
      <c r="G29" s="14">
        <v>1325.03032905636</v>
      </c>
      <c r="H29" s="34" t="s">
        <v>475</v>
      </c>
    </row>
    <row r="30" spans="1:8" ht="16" thickBot="1" x14ac:dyDescent="0.25">
      <c r="A30" s="60" t="s">
        <v>87</v>
      </c>
      <c r="B30" s="12">
        <v>180.3</v>
      </c>
      <c r="C30" s="12">
        <v>152.4</v>
      </c>
      <c r="D30" s="12">
        <v>144.80000000000001</v>
      </c>
      <c r="E30" s="13">
        <v>1.18</v>
      </c>
      <c r="F30" s="13">
        <v>0.87</v>
      </c>
      <c r="G30" s="14">
        <v>2003.5</v>
      </c>
      <c r="H30" s="37" t="s">
        <v>483</v>
      </c>
    </row>
    <row r="31" spans="1:8" ht="16" thickBot="1" x14ac:dyDescent="0.25">
      <c r="A31" s="60" t="s">
        <v>94</v>
      </c>
      <c r="B31" s="12">
        <v>106.7</v>
      </c>
      <c r="C31" s="12">
        <v>76.2</v>
      </c>
      <c r="D31" s="12">
        <v>66</v>
      </c>
      <c r="E31" s="13">
        <v>1.4</v>
      </c>
      <c r="F31" s="13">
        <v>0.72199999999999998</v>
      </c>
      <c r="G31" s="14">
        <v>361.4</v>
      </c>
      <c r="H31" s="37" t="s">
        <v>488</v>
      </c>
    </row>
    <row r="32" spans="1:8" ht="16" thickBot="1" x14ac:dyDescent="0.25">
      <c r="A32" s="60" t="s">
        <v>96</v>
      </c>
      <c r="B32" s="12">
        <v>108</v>
      </c>
      <c r="C32" s="12">
        <v>96.5</v>
      </c>
      <c r="D32" s="12">
        <v>72.400000000000006</v>
      </c>
      <c r="E32" s="13">
        <v>1.1200000000000001</v>
      </c>
      <c r="F32" s="13">
        <v>0.70799999999999996</v>
      </c>
      <c r="G32" s="14">
        <v>386</v>
      </c>
      <c r="H32" s="37" t="s">
        <v>488</v>
      </c>
    </row>
    <row r="33" spans="1:8" ht="16" thickBot="1" x14ac:dyDescent="0.25">
      <c r="A33" s="60" t="s">
        <v>109</v>
      </c>
      <c r="B33" s="12">
        <v>91.4</v>
      </c>
      <c r="C33" s="12">
        <v>88.9</v>
      </c>
      <c r="D33" s="12">
        <v>68.599999999999994</v>
      </c>
      <c r="E33" s="13">
        <v>1.03</v>
      </c>
      <c r="F33" s="13">
        <v>0.76100000000000001</v>
      </c>
      <c r="G33" s="14">
        <v>218.9</v>
      </c>
      <c r="H33" s="37" t="s">
        <v>488</v>
      </c>
    </row>
    <row r="34" spans="1:8" ht="16" thickBot="1" x14ac:dyDescent="0.25">
      <c r="A34" s="60" t="s">
        <v>115</v>
      </c>
      <c r="B34" s="12">
        <v>94</v>
      </c>
      <c r="C34" s="12">
        <v>94</v>
      </c>
      <c r="D34" s="12">
        <v>76.2</v>
      </c>
      <c r="E34" s="13">
        <v>1</v>
      </c>
      <c r="F34" s="13">
        <v>0.81100000000000005</v>
      </c>
      <c r="G34" s="14">
        <v>264.3</v>
      </c>
      <c r="H34" s="37" t="s">
        <v>488</v>
      </c>
    </row>
    <row r="35" spans="1:8" ht="16" thickBot="1" x14ac:dyDescent="0.25">
      <c r="A35" s="60" t="s">
        <v>125</v>
      </c>
      <c r="B35" s="12">
        <v>147.32</v>
      </c>
      <c r="C35" s="12">
        <v>106.68</v>
      </c>
      <c r="D35" s="12">
        <v>34.29</v>
      </c>
      <c r="E35" s="13">
        <v>1.38095238095238</v>
      </c>
      <c r="F35" s="13">
        <v>0.27</v>
      </c>
      <c r="G35" s="14">
        <v>222.168326406197</v>
      </c>
      <c r="H35" s="34" t="s">
        <v>479</v>
      </c>
    </row>
    <row r="36" spans="1:8" ht="16" thickBot="1" x14ac:dyDescent="0.25">
      <c r="A36" s="60" t="s">
        <v>141</v>
      </c>
      <c r="B36" s="12">
        <v>81.28</v>
      </c>
      <c r="C36" s="12">
        <v>68.58</v>
      </c>
      <c r="D36" s="12">
        <v>71.12</v>
      </c>
      <c r="E36" s="13">
        <v>1.1851851849999999</v>
      </c>
      <c r="F36" s="13">
        <v>0.94915254199999999</v>
      </c>
      <c r="G36" s="14">
        <v>155.67999510000001</v>
      </c>
      <c r="H36" s="34" t="s">
        <v>476</v>
      </c>
    </row>
    <row r="37" spans="1:8" ht="16" thickBot="1" x14ac:dyDescent="0.25">
      <c r="A37" s="60" t="s">
        <v>143</v>
      </c>
      <c r="B37" s="12">
        <v>91.44</v>
      </c>
      <c r="C37" s="12">
        <v>86.36</v>
      </c>
      <c r="D37" s="12">
        <v>43.18</v>
      </c>
      <c r="E37" s="13">
        <v>1.0588235290000001</v>
      </c>
      <c r="F37" s="13">
        <v>0.485714286</v>
      </c>
      <c r="G37" s="14">
        <v>176.05808089999999</v>
      </c>
      <c r="H37" s="34" t="s">
        <v>499</v>
      </c>
    </row>
    <row r="38" spans="1:8" ht="16" thickBot="1" x14ac:dyDescent="0.25">
      <c r="A38" s="60" t="s">
        <v>169</v>
      </c>
      <c r="B38" s="12">
        <v>96.5</v>
      </c>
      <c r="C38" s="12">
        <v>91.4</v>
      </c>
      <c r="D38" s="12">
        <v>91.4</v>
      </c>
      <c r="E38" s="13">
        <f>B38/C38</f>
        <v>1.0557986870897154</v>
      </c>
      <c r="F38" s="13">
        <f>D38/((B38+C38)/2)</f>
        <v>0.97285790313996812</v>
      </c>
      <c r="G38" s="14">
        <f>(0.5*PI()*49.5*45.5*91.4)/1000</f>
        <v>323.35729886997592</v>
      </c>
      <c r="H38" s="37" t="s">
        <v>488</v>
      </c>
    </row>
    <row r="39" spans="1:8" ht="16" thickBot="1" x14ac:dyDescent="0.25">
      <c r="A39" s="60" t="s">
        <v>171</v>
      </c>
      <c r="B39" s="12">
        <v>205.7</v>
      </c>
      <c r="C39" s="12">
        <v>205.7</v>
      </c>
      <c r="D39" s="12">
        <v>158.80000000000001</v>
      </c>
      <c r="E39" s="13">
        <v>1</v>
      </c>
      <c r="F39" s="13">
        <v>0.77</v>
      </c>
      <c r="G39" s="14">
        <v>2638.8</v>
      </c>
      <c r="H39" s="37" t="s">
        <v>483</v>
      </c>
    </row>
    <row r="40" spans="1:8" ht="16" thickBot="1" x14ac:dyDescent="0.25">
      <c r="A40" s="60" t="s">
        <v>172</v>
      </c>
      <c r="B40" s="12"/>
      <c r="C40" s="12"/>
      <c r="D40" s="12"/>
      <c r="E40" s="13"/>
      <c r="F40" s="13"/>
      <c r="G40" s="14"/>
      <c r="H40" s="34"/>
    </row>
    <row r="41" spans="1:8" ht="16" thickBot="1" x14ac:dyDescent="0.25">
      <c r="A41" s="60" t="s">
        <v>173</v>
      </c>
      <c r="B41" s="12">
        <v>68.599999999999994</v>
      </c>
      <c r="C41" s="12">
        <v>68.599999999999994</v>
      </c>
      <c r="D41" s="12">
        <v>67.3</v>
      </c>
      <c r="E41" s="13">
        <v>1</v>
      </c>
      <c r="F41" s="13">
        <v>0.98099999999999998</v>
      </c>
      <c r="G41" s="14">
        <v>267.5</v>
      </c>
      <c r="H41" s="37" t="s">
        <v>488</v>
      </c>
    </row>
    <row r="42" spans="1:8" ht="16" thickBot="1" x14ac:dyDescent="0.25">
      <c r="A42" s="60" t="s">
        <v>174</v>
      </c>
      <c r="B42" s="12"/>
      <c r="C42" s="12"/>
      <c r="D42" s="12"/>
      <c r="E42" s="13"/>
      <c r="F42" s="13"/>
      <c r="G42" s="14"/>
      <c r="H42" s="37"/>
    </row>
    <row r="43" spans="1:8" ht="16" thickBot="1" x14ac:dyDescent="0.25">
      <c r="A43" s="60" t="s">
        <v>175</v>
      </c>
      <c r="B43" s="24">
        <v>152.4</v>
      </c>
      <c r="C43" s="24">
        <v>91.4</v>
      </c>
      <c r="D43" s="24">
        <v>92.7</v>
      </c>
      <c r="E43" s="13">
        <v>1.67</v>
      </c>
      <c r="F43" s="13">
        <v>0.76</v>
      </c>
      <c r="G43" s="14">
        <v>507.3</v>
      </c>
      <c r="H43" s="37" t="s">
        <v>473</v>
      </c>
    </row>
    <row r="44" spans="1:8" ht="16" thickBot="1" x14ac:dyDescent="0.25">
      <c r="A44" s="60" t="s">
        <v>176</v>
      </c>
      <c r="B44" s="24"/>
      <c r="C44" s="24"/>
      <c r="D44" s="24"/>
      <c r="E44" s="13"/>
      <c r="F44" s="13"/>
      <c r="G44" s="14"/>
      <c r="H44" s="37"/>
    </row>
    <row r="45" spans="1:8" ht="16" thickBot="1" x14ac:dyDescent="0.25">
      <c r="A45" s="60" t="s">
        <v>177</v>
      </c>
      <c r="B45" s="24">
        <v>106.7</v>
      </c>
      <c r="C45" s="24">
        <v>101.6</v>
      </c>
      <c r="D45" s="24">
        <v>135.9</v>
      </c>
      <c r="E45" s="13">
        <v>1.05</v>
      </c>
      <c r="F45" s="13">
        <v>1.3049999999999999</v>
      </c>
      <c r="G45" s="14">
        <v>578.4</v>
      </c>
      <c r="H45" s="37" t="s">
        <v>473</v>
      </c>
    </row>
    <row r="46" spans="1:8" ht="16" thickBot="1" x14ac:dyDescent="0.25">
      <c r="A46" s="60" t="s">
        <v>178</v>
      </c>
      <c r="B46" s="12">
        <v>81.28</v>
      </c>
      <c r="C46" s="12">
        <v>81.28</v>
      </c>
      <c r="D46" s="12">
        <v>91.44</v>
      </c>
      <c r="E46" s="13">
        <v>1</v>
      </c>
      <c r="F46" s="13">
        <v>1.125</v>
      </c>
      <c r="G46" s="14">
        <v>474.45331854003399</v>
      </c>
      <c r="H46" s="34" t="s">
        <v>476</v>
      </c>
    </row>
    <row r="47" spans="1:8" ht="16" thickBot="1" x14ac:dyDescent="0.25">
      <c r="A47" s="60" t="s">
        <v>179</v>
      </c>
      <c r="B47" s="24">
        <v>104.1</v>
      </c>
      <c r="C47" s="24">
        <v>104.1</v>
      </c>
      <c r="D47" s="24">
        <v>74.900000000000006</v>
      </c>
      <c r="E47" s="13">
        <v>1</v>
      </c>
      <c r="F47" s="13">
        <v>0.72</v>
      </c>
      <c r="G47" s="14">
        <v>638.20000000000005</v>
      </c>
      <c r="H47" s="37" t="s">
        <v>473</v>
      </c>
    </row>
    <row r="48" spans="1:8" ht="16" thickBot="1" x14ac:dyDescent="0.25">
      <c r="A48" s="60" t="s">
        <v>180</v>
      </c>
      <c r="B48" s="24">
        <v>116.8</v>
      </c>
      <c r="C48" s="24">
        <v>116.8</v>
      </c>
      <c r="D48" s="24">
        <v>90.2</v>
      </c>
      <c r="E48" s="13">
        <v>1</v>
      </c>
      <c r="F48" s="13">
        <v>0.97499999999999998</v>
      </c>
      <c r="G48" s="14">
        <v>483.4</v>
      </c>
      <c r="H48" s="37" t="s">
        <v>473</v>
      </c>
    </row>
    <row r="49" spans="1:8" ht="16" thickBot="1" x14ac:dyDescent="0.25">
      <c r="A49" s="60" t="s">
        <v>182</v>
      </c>
      <c r="B49" s="24"/>
      <c r="C49" s="24"/>
      <c r="D49" s="24"/>
      <c r="E49" s="13"/>
      <c r="F49" s="13"/>
      <c r="G49" s="14"/>
      <c r="H49" s="37"/>
    </row>
    <row r="50" spans="1:8" ht="16" thickBot="1" x14ac:dyDescent="0.25">
      <c r="A50" s="60" t="s">
        <v>183</v>
      </c>
      <c r="B50" s="12">
        <v>71.12</v>
      </c>
      <c r="C50" s="12">
        <v>71.12</v>
      </c>
      <c r="D50" s="12">
        <v>95.25</v>
      </c>
      <c r="E50" s="13">
        <v>1</v>
      </c>
      <c r="F50" s="13">
        <v>1.33928571428571</v>
      </c>
      <c r="G50" s="14">
        <v>378.38887709084702</v>
      </c>
      <c r="H50" s="34" t="s">
        <v>476</v>
      </c>
    </row>
    <row r="51" spans="1:8" ht="16" thickBot="1" x14ac:dyDescent="0.25">
      <c r="A51" s="60" t="s">
        <v>184</v>
      </c>
      <c r="B51" s="12"/>
      <c r="C51" s="12"/>
      <c r="D51" s="12"/>
      <c r="E51" s="13"/>
      <c r="F51" s="13"/>
      <c r="G51" s="14"/>
      <c r="H51" s="34"/>
    </row>
    <row r="52" spans="1:8" ht="16" thickBot="1" x14ac:dyDescent="0.25">
      <c r="A52" s="60" t="s">
        <v>185</v>
      </c>
      <c r="B52" s="12"/>
      <c r="C52" s="12"/>
      <c r="D52" s="12"/>
      <c r="E52" s="13"/>
      <c r="F52" s="13"/>
      <c r="G52" s="14"/>
      <c r="H52" s="34"/>
    </row>
    <row r="53" spans="1:8" ht="16" thickBot="1" x14ac:dyDescent="0.25">
      <c r="A53" s="60" t="s">
        <v>186</v>
      </c>
      <c r="B53" s="12">
        <v>109.2</v>
      </c>
      <c r="C53" s="12">
        <v>99.1</v>
      </c>
      <c r="D53" s="12">
        <v>101.6</v>
      </c>
      <c r="E53" s="13">
        <v>1.1000000000000001</v>
      </c>
      <c r="F53" s="13">
        <v>0.97599999999999998</v>
      </c>
      <c r="G53" s="14">
        <v>907.6</v>
      </c>
      <c r="H53" s="37" t="s">
        <v>485</v>
      </c>
    </row>
    <row r="54" spans="1:8" x14ac:dyDescent="0.2">
      <c r="A54" s="60" t="s">
        <v>187</v>
      </c>
      <c r="B54" s="12"/>
      <c r="C54" s="12"/>
      <c r="D54" s="12"/>
      <c r="E54" s="13"/>
      <c r="F54" s="13"/>
      <c r="G54" s="14"/>
      <c r="H54" s="37"/>
    </row>
    <row r="55" spans="1:8" ht="16" thickBot="1" x14ac:dyDescent="0.25">
      <c r="A55" s="60" t="s">
        <v>188</v>
      </c>
      <c r="B55" s="64"/>
      <c r="C55" s="64"/>
      <c r="D55" s="64"/>
      <c r="E55" s="65"/>
      <c r="F55" s="65"/>
      <c r="G55" s="66"/>
      <c r="H55" s="37"/>
    </row>
    <row r="56" spans="1:8" ht="16" thickBot="1" x14ac:dyDescent="0.25">
      <c r="A56" s="60" t="s">
        <v>189</v>
      </c>
      <c r="B56" s="64"/>
      <c r="C56" s="64"/>
      <c r="D56" s="64"/>
      <c r="E56" s="65"/>
      <c r="F56" s="65"/>
      <c r="G56" s="66"/>
      <c r="H56" s="37"/>
    </row>
    <row r="57" spans="1:8" ht="16" thickBot="1" x14ac:dyDescent="0.25">
      <c r="A57" s="60" t="s">
        <v>190</v>
      </c>
      <c r="B57" s="64"/>
      <c r="C57" s="64"/>
      <c r="D57" s="64"/>
      <c r="E57" s="65"/>
      <c r="F57" s="65"/>
      <c r="G57" s="66"/>
      <c r="H57" s="37"/>
    </row>
    <row r="58" spans="1:8" ht="16" thickBot="1" x14ac:dyDescent="0.25">
      <c r="A58" s="60" t="s">
        <v>192</v>
      </c>
      <c r="B58" s="64">
        <v>91.4</v>
      </c>
      <c r="C58" s="64">
        <v>91.4</v>
      </c>
      <c r="D58" s="64">
        <v>154.9</v>
      </c>
      <c r="E58" s="65">
        <v>1</v>
      </c>
      <c r="F58" s="65">
        <v>1.69</v>
      </c>
      <c r="G58" s="66">
        <v>1017.5</v>
      </c>
      <c r="H58" s="37" t="s">
        <v>483</v>
      </c>
    </row>
    <row r="59" spans="1:8" x14ac:dyDescent="0.2">
      <c r="A59" s="60" t="s">
        <v>193</v>
      </c>
      <c r="B59" s="37">
        <v>152.4</v>
      </c>
      <c r="C59" s="37">
        <v>104.1</v>
      </c>
      <c r="D59" s="37">
        <v>120.7</v>
      </c>
      <c r="E59" s="22">
        <v>1.46</v>
      </c>
      <c r="F59" s="22">
        <v>0.94099999999999995</v>
      </c>
      <c r="G59" s="34">
        <v>752</v>
      </c>
      <c r="H59" s="37" t="s">
        <v>473</v>
      </c>
    </row>
    <row r="60" spans="1:8" x14ac:dyDescent="0.2">
      <c r="A60" s="60" t="s">
        <v>195</v>
      </c>
      <c r="B60" s="37"/>
      <c r="C60" s="37"/>
      <c r="D60" s="37"/>
      <c r="E60" s="22"/>
      <c r="F60" s="22"/>
      <c r="G60" s="35"/>
      <c r="H60" s="37"/>
    </row>
    <row r="61" spans="1:8" x14ac:dyDescent="0.2">
      <c r="A61" s="60" t="s">
        <v>196</v>
      </c>
      <c r="B61" s="34">
        <v>94</v>
      </c>
      <c r="C61" s="34">
        <v>94</v>
      </c>
      <c r="D61" s="34">
        <v>73.7</v>
      </c>
      <c r="E61" s="22">
        <v>1</v>
      </c>
      <c r="F61" s="22">
        <v>0.78400000000000003</v>
      </c>
      <c r="G61" s="35">
        <v>385.3</v>
      </c>
      <c r="H61" s="37" t="s">
        <v>488</v>
      </c>
    </row>
    <row r="62" spans="1:8" x14ac:dyDescent="0.2">
      <c r="A62" s="60" t="s">
        <v>197</v>
      </c>
      <c r="B62" s="34"/>
      <c r="C62" s="34"/>
      <c r="D62" s="34"/>
      <c r="E62" s="22"/>
      <c r="F62" s="22"/>
      <c r="G62" s="35"/>
      <c r="H62" s="37"/>
    </row>
    <row r="63" spans="1:8" x14ac:dyDescent="0.2">
      <c r="A63" s="60" t="s">
        <v>198</v>
      </c>
      <c r="B63" s="34"/>
      <c r="C63" s="34"/>
      <c r="D63" s="34"/>
      <c r="E63" s="22"/>
      <c r="F63" s="22"/>
      <c r="G63" s="35"/>
      <c r="H63" s="37"/>
    </row>
    <row r="64" spans="1:8" x14ac:dyDescent="0.2">
      <c r="A64" s="60" t="s">
        <v>199</v>
      </c>
      <c r="B64" s="34">
        <v>83.8</v>
      </c>
      <c r="C64" s="34">
        <v>83.8</v>
      </c>
      <c r="D64" s="34">
        <v>99.1</v>
      </c>
      <c r="E64" s="22">
        <v>1</v>
      </c>
      <c r="F64" s="22">
        <v>1.1819999999999999</v>
      </c>
      <c r="G64" s="35">
        <v>292.3</v>
      </c>
      <c r="H64" s="37" t="s">
        <v>488</v>
      </c>
    </row>
    <row r="65" spans="1:8" x14ac:dyDescent="0.2">
      <c r="A65" s="60" t="s">
        <v>200</v>
      </c>
      <c r="B65" s="34">
        <v>50.8</v>
      </c>
      <c r="C65" s="34">
        <v>50.8</v>
      </c>
      <c r="D65" s="34">
        <v>78.7</v>
      </c>
      <c r="E65" s="22">
        <v>1</v>
      </c>
      <c r="F65" s="22">
        <v>1.55</v>
      </c>
      <c r="G65" s="35">
        <v>231.9</v>
      </c>
      <c r="H65" s="37" t="s">
        <v>488</v>
      </c>
    </row>
    <row r="66" spans="1:8" x14ac:dyDescent="0.2">
      <c r="A66" s="60" t="s">
        <v>201</v>
      </c>
      <c r="B66" s="34">
        <v>106.7</v>
      </c>
      <c r="C66" s="34">
        <v>106.7</v>
      </c>
      <c r="D66" s="34">
        <v>88.9</v>
      </c>
      <c r="E66" s="22">
        <v>1</v>
      </c>
      <c r="F66" s="22">
        <v>0.83299999999999996</v>
      </c>
      <c r="G66" s="35">
        <v>559.20000000000005</v>
      </c>
      <c r="H66" s="37" t="s">
        <v>485</v>
      </c>
    </row>
    <row r="67" spans="1:8" x14ac:dyDescent="0.2">
      <c r="A67" s="60" t="s">
        <v>203</v>
      </c>
      <c r="B67" s="34"/>
      <c r="C67" s="34"/>
      <c r="D67" s="34"/>
      <c r="E67" s="22"/>
      <c r="F67" s="22"/>
      <c r="G67" s="35"/>
      <c r="H67" s="37"/>
    </row>
    <row r="68" spans="1:8" x14ac:dyDescent="0.2">
      <c r="A68" s="60" t="s">
        <v>206</v>
      </c>
      <c r="B68" s="37"/>
      <c r="C68" s="37"/>
      <c r="D68" s="37"/>
      <c r="E68" s="22"/>
      <c r="F68" s="22"/>
      <c r="G68" s="35"/>
      <c r="H68" s="37"/>
    </row>
    <row r="69" spans="1:8" x14ac:dyDescent="0.2">
      <c r="A69" s="60" t="s">
        <v>208</v>
      </c>
      <c r="B69" s="34">
        <v>157.5</v>
      </c>
      <c r="C69" s="34">
        <v>101.6</v>
      </c>
      <c r="D69" s="34">
        <v>104.1</v>
      </c>
      <c r="E69" s="22">
        <v>1.55</v>
      </c>
      <c r="F69" s="22">
        <v>0.80400000000000005</v>
      </c>
      <c r="G69" s="35">
        <v>654.29999999999995</v>
      </c>
      <c r="H69" s="37" t="s">
        <v>485</v>
      </c>
    </row>
    <row r="70" spans="1:8" x14ac:dyDescent="0.2">
      <c r="A70" s="60" t="s">
        <v>209</v>
      </c>
      <c r="B70" s="34"/>
      <c r="C70" s="34"/>
      <c r="D70" s="34"/>
      <c r="E70" s="22"/>
      <c r="F70" s="22"/>
      <c r="G70" s="35"/>
      <c r="H70" s="37"/>
    </row>
    <row r="71" spans="1:8" x14ac:dyDescent="0.2">
      <c r="A71" s="60" t="s">
        <v>210</v>
      </c>
      <c r="B71" s="34"/>
      <c r="C71" s="34"/>
      <c r="D71" s="34"/>
      <c r="E71" s="22"/>
      <c r="F71" s="22"/>
      <c r="G71" s="35"/>
      <c r="H71" s="37"/>
    </row>
    <row r="72" spans="1:8" x14ac:dyDescent="0.2">
      <c r="A72" s="60" t="s">
        <v>211</v>
      </c>
      <c r="B72" s="34"/>
      <c r="C72" s="34"/>
      <c r="D72" s="34"/>
      <c r="E72" s="22"/>
      <c r="F72" s="22"/>
      <c r="G72" s="35"/>
      <c r="H72" s="37"/>
    </row>
    <row r="73" spans="1:8" x14ac:dyDescent="0.2">
      <c r="A73" s="60" t="s">
        <v>212</v>
      </c>
      <c r="B73" s="34"/>
      <c r="C73" s="34"/>
      <c r="D73" s="34"/>
      <c r="E73" s="22"/>
      <c r="F73" s="22"/>
      <c r="G73" s="35"/>
      <c r="H73" s="37"/>
    </row>
    <row r="74" spans="1:8" x14ac:dyDescent="0.2">
      <c r="A74" s="60" t="s">
        <v>213</v>
      </c>
      <c r="B74" s="34">
        <v>124.5</v>
      </c>
      <c r="C74" s="34">
        <v>124.5</v>
      </c>
      <c r="D74" s="34">
        <v>102.9</v>
      </c>
      <c r="E74" s="22">
        <v>1</v>
      </c>
      <c r="F74" s="22">
        <v>0.82699999999999996</v>
      </c>
      <c r="G74" s="35">
        <v>625.79999999999995</v>
      </c>
      <c r="H74" s="37" t="s">
        <v>485</v>
      </c>
    </row>
    <row r="75" spans="1:8" x14ac:dyDescent="0.2">
      <c r="A75" s="60" t="s">
        <v>214</v>
      </c>
      <c r="B75" s="34">
        <v>109.22</v>
      </c>
      <c r="C75" s="34">
        <v>109.22</v>
      </c>
      <c r="D75" s="34">
        <v>158.75</v>
      </c>
      <c r="E75" s="22">
        <v>1</v>
      </c>
      <c r="F75" s="22">
        <v>1.4534883720930201</v>
      </c>
      <c r="G75" s="35">
        <v>1487.3321295513999</v>
      </c>
      <c r="H75" s="34" t="s">
        <v>475</v>
      </c>
    </row>
    <row r="76" spans="1:8" x14ac:dyDescent="0.2">
      <c r="A76" s="60" t="s">
        <v>215</v>
      </c>
      <c r="B76" s="37">
        <v>83.8</v>
      </c>
      <c r="C76" s="37">
        <v>83.8</v>
      </c>
      <c r="D76" s="37">
        <v>110.5</v>
      </c>
      <c r="E76" s="22">
        <v>1</v>
      </c>
      <c r="F76" s="22">
        <v>1.3180000000000001</v>
      </c>
      <c r="G76" s="35">
        <v>609.70000000000005</v>
      </c>
      <c r="H76" s="37" t="s">
        <v>473</v>
      </c>
    </row>
    <row r="77" spans="1:8" x14ac:dyDescent="0.2">
      <c r="A77" s="60" t="s">
        <v>216</v>
      </c>
      <c r="B77" s="34">
        <v>73.66</v>
      </c>
      <c r="C77" s="34">
        <v>73.66</v>
      </c>
      <c r="D77" s="34">
        <v>82.55</v>
      </c>
      <c r="E77" s="22">
        <v>1</v>
      </c>
      <c r="F77" s="22">
        <v>1.1206896551724099</v>
      </c>
      <c r="G77" s="35">
        <v>405.18627440346199</v>
      </c>
      <c r="H77" s="34" t="s">
        <v>476</v>
      </c>
    </row>
    <row r="78" spans="1:8" x14ac:dyDescent="0.2">
      <c r="A78" s="60" t="s">
        <v>217</v>
      </c>
      <c r="B78" s="34"/>
      <c r="C78" s="34"/>
      <c r="D78" s="34"/>
      <c r="E78" s="22"/>
      <c r="F78" s="22"/>
      <c r="G78" s="35"/>
      <c r="H78" s="34"/>
    </row>
    <row r="79" spans="1:8" x14ac:dyDescent="0.2">
      <c r="A79" s="60" t="s">
        <v>218</v>
      </c>
      <c r="B79" s="34">
        <v>81.3</v>
      </c>
      <c r="C79" s="34">
        <v>68.599999999999994</v>
      </c>
      <c r="D79" s="34">
        <v>92.7</v>
      </c>
      <c r="E79" s="22">
        <v>1.19</v>
      </c>
      <c r="F79" s="22">
        <v>1.2370000000000001</v>
      </c>
      <c r="G79" s="35">
        <v>322</v>
      </c>
      <c r="H79" s="37" t="s">
        <v>488</v>
      </c>
    </row>
    <row r="80" spans="1:8" x14ac:dyDescent="0.2">
      <c r="A80" s="60" t="s">
        <v>219</v>
      </c>
      <c r="B80" s="34">
        <v>66.040000000000006</v>
      </c>
      <c r="C80" s="34">
        <v>66.040000000000006</v>
      </c>
      <c r="D80" s="34">
        <v>102.87</v>
      </c>
      <c r="E80" s="22">
        <v>1</v>
      </c>
      <c r="F80" s="22">
        <v>1.5576923076923099</v>
      </c>
      <c r="G80" s="35">
        <v>352.36498901337501</v>
      </c>
      <c r="H80" s="34" t="s">
        <v>476</v>
      </c>
    </row>
    <row r="81" spans="1:8" x14ac:dyDescent="0.2">
      <c r="A81" s="60" t="s">
        <v>220</v>
      </c>
      <c r="B81" s="37">
        <v>63.5</v>
      </c>
      <c r="C81" s="37">
        <v>63.5</v>
      </c>
      <c r="D81" s="37">
        <v>110.5</v>
      </c>
      <c r="E81" s="22">
        <v>1</v>
      </c>
      <c r="F81" s="22">
        <v>1.74</v>
      </c>
      <c r="G81" s="35">
        <v>503.2</v>
      </c>
      <c r="H81" s="37" t="s">
        <v>473</v>
      </c>
    </row>
    <row r="82" spans="1:8" x14ac:dyDescent="0.2">
      <c r="A82" s="60" t="s">
        <v>221</v>
      </c>
      <c r="B82" s="34">
        <v>60.96</v>
      </c>
      <c r="C82" s="34">
        <v>60.96</v>
      </c>
      <c r="D82" s="34">
        <v>95.25</v>
      </c>
      <c r="E82" s="22">
        <v>1</v>
      </c>
      <c r="F82" s="22">
        <v>1.5625</v>
      </c>
      <c r="G82" s="35">
        <v>321.78498996684903</v>
      </c>
      <c r="H82" s="34" t="s">
        <v>476</v>
      </c>
    </row>
    <row r="83" spans="1:8" x14ac:dyDescent="0.2">
      <c r="A83" s="60" t="s">
        <v>222</v>
      </c>
      <c r="B83" s="34"/>
      <c r="C83" s="34"/>
      <c r="D83" s="34"/>
      <c r="E83" s="22"/>
      <c r="F83" s="22"/>
      <c r="G83" s="35"/>
      <c r="H83" s="34"/>
    </row>
    <row r="84" spans="1:8" x14ac:dyDescent="0.2">
      <c r="A84" s="60" t="s">
        <v>223</v>
      </c>
      <c r="B84" s="34"/>
      <c r="C84" s="34"/>
      <c r="D84" s="34"/>
      <c r="E84" s="22"/>
      <c r="F84" s="22"/>
      <c r="G84" s="35"/>
      <c r="H84" s="34"/>
    </row>
    <row r="85" spans="1:8" x14ac:dyDescent="0.2">
      <c r="A85" s="60" t="s">
        <v>224</v>
      </c>
      <c r="B85" s="34"/>
      <c r="C85" s="34"/>
      <c r="D85" s="34"/>
      <c r="E85" s="22"/>
      <c r="F85" s="22"/>
      <c r="G85" s="35"/>
      <c r="H85" s="34"/>
    </row>
    <row r="86" spans="1:8" x14ac:dyDescent="0.2">
      <c r="A86" s="60" t="s">
        <v>225</v>
      </c>
      <c r="B86" s="34"/>
      <c r="C86" s="34"/>
      <c r="D86" s="34"/>
      <c r="E86" s="22"/>
      <c r="F86" s="22"/>
      <c r="G86" s="35"/>
      <c r="H86" s="34"/>
    </row>
    <row r="87" spans="1:8" x14ac:dyDescent="0.2">
      <c r="A87" s="60" t="s">
        <v>226</v>
      </c>
      <c r="B87" s="34">
        <v>93.98</v>
      </c>
      <c r="C87" s="34">
        <v>93.98</v>
      </c>
      <c r="D87" s="34">
        <v>110.49</v>
      </c>
      <c r="E87" s="22">
        <v>1</v>
      </c>
      <c r="F87" s="22">
        <v>1.1756756756756801</v>
      </c>
      <c r="G87" s="35">
        <v>1816.1222044850099</v>
      </c>
      <c r="H87" s="34" t="s">
        <v>475</v>
      </c>
    </row>
    <row r="88" spans="1:8" x14ac:dyDescent="0.2">
      <c r="A88" s="60" t="s">
        <v>228</v>
      </c>
      <c r="B88" s="34"/>
      <c r="C88" s="34"/>
      <c r="D88" s="34"/>
      <c r="E88" s="22"/>
      <c r="F88" s="22"/>
      <c r="G88" s="35"/>
      <c r="H88" s="37"/>
    </row>
    <row r="89" spans="1:8" x14ac:dyDescent="0.2">
      <c r="A89" s="60" t="s">
        <v>229</v>
      </c>
      <c r="B89" s="34">
        <v>101.6</v>
      </c>
      <c r="C89" s="34">
        <v>101.6</v>
      </c>
      <c r="D89" s="34">
        <v>110.5</v>
      </c>
      <c r="E89" s="22">
        <v>1</v>
      </c>
      <c r="F89" s="22">
        <v>1.0880000000000001</v>
      </c>
      <c r="G89" s="35">
        <v>447.9</v>
      </c>
      <c r="H89" s="37" t="s">
        <v>488</v>
      </c>
    </row>
    <row r="90" spans="1:8" x14ac:dyDescent="0.2">
      <c r="A90" s="60" t="s">
        <v>230</v>
      </c>
      <c r="B90" s="34">
        <v>63.5</v>
      </c>
      <c r="C90" s="34">
        <v>63.5</v>
      </c>
      <c r="D90" s="34">
        <v>85.09</v>
      </c>
      <c r="E90" s="22">
        <v>1</v>
      </c>
      <c r="F90" s="22">
        <v>1.34</v>
      </c>
      <c r="G90" s="35">
        <v>134.736685613769</v>
      </c>
      <c r="H90" s="23" t="s">
        <v>489</v>
      </c>
    </row>
    <row r="91" spans="1:8" x14ac:dyDescent="0.2">
      <c r="A91" s="60" t="s">
        <v>231</v>
      </c>
      <c r="B91" s="34">
        <v>83.8</v>
      </c>
      <c r="C91" s="34">
        <v>83.8</v>
      </c>
      <c r="D91" s="34">
        <v>111.8</v>
      </c>
      <c r="E91" s="22">
        <v>1</v>
      </c>
      <c r="F91" s="22">
        <v>1.333</v>
      </c>
      <c r="G91" s="35">
        <v>616.70000000000005</v>
      </c>
      <c r="H91" s="37" t="s">
        <v>485</v>
      </c>
    </row>
    <row r="92" spans="1:8" x14ac:dyDescent="0.2">
      <c r="A92" s="60" t="s">
        <v>232</v>
      </c>
      <c r="B92" s="34">
        <v>147.30000000000001</v>
      </c>
      <c r="C92" s="34">
        <v>147.30000000000001</v>
      </c>
      <c r="D92" s="34">
        <v>130.80000000000001</v>
      </c>
      <c r="E92" s="22">
        <v>1</v>
      </c>
      <c r="F92" s="22">
        <v>0.89</v>
      </c>
      <c r="G92" s="35">
        <v>1114.9000000000001</v>
      </c>
      <c r="H92" s="37" t="s">
        <v>483</v>
      </c>
    </row>
    <row r="93" spans="1:8" x14ac:dyDescent="0.2">
      <c r="A93" s="60" t="s">
        <v>233</v>
      </c>
      <c r="B93" s="34">
        <v>71.099999999999994</v>
      </c>
      <c r="C93" s="34">
        <v>71.099999999999994</v>
      </c>
      <c r="D93" s="34">
        <v>129.5</v>
      </c>
      <c r="E93" s="22">
        <v>1</v>
      </c>
      <c r="F93" s="22">
        <v>1.821</v>
      </c>
      <c r="G93" s="35">
        <v>514.6</v>
      </c>
      <c r="H93" s="37" t="s">
        <v>485</v>
      </c>
    </row>
    <row r="94" spans="1:8" x14ac:dyDescent="0.2">
      <c r="A94" s="60" t="s">
        <v>235</v>
      </c>
      <c r="B94" s="34"/>
      <c r="C94" s="34"/>
      <c r="D94" s="34"/>
      <c r="E94" s="22"/>
      <c r="F94" s="22"/>
      <c r="G94" s="35"/>
      <c r="H94" s="37"/>
    </row>
    <row r="95" spans="1:8" x14ac:dyDescent="0.2">
      <c r="A95" s="60" t="s">
        <v>236</v>
      </c>
      <c r="B95" s="34"/>
      <c r="C95" s="34"/>
      <c r="D95" s="34"/>
      <c r="E95" s="22"/>
      <c r="F95" s="22"/>
      <c r="G95" s="35"/>
      <c r="H95" s="37"/>
    </row>
    <row r="96" spans="1:8" x14ac:dyDescent="0.2">
      <c r="A96" s="60" t="s">
        <v>237</v>
      </c>
      <c r="B96" s="34">
        <v>106.7</v>
      </c>
      <c r="C96" s="34">
        <v>83.8</v>
      </c>
      <c r="D96" s="34">
        <v>128.30000000000001</v>
      </c>
      <c r="E96" s="22">
        <v>1.27</v>
      </c>
      <c r="F96" s="22">
        <v>1.347</v>
      </c>
      <c r="G96" s="35">
        <v>450.4</v>
      </c>
      <c r="H96" s="37" t="s">
        <v>488</v>
      </c>
    </row>
    <row r="97" spans="1:10" x14ac:dyDescent="0.2">
      <c r="A97" s="60" t="s">
        <v>238</v>
      </c>
      <c r="B97" s="34">
        <v>121.92</v>
      </c>
      <c r="C97" s="34">
        <v>33.020000000000003</v>
      </c>
      <c r="D97" s="34">
        <v>78.739999999999995</v>
      </c>
      <c r="E97" s="22">
        <v>3.6923076923076898</v>
      </c>
      <c r="F97" s="22">
        <v>1.0163934426229499</v>
      </c>
      <c r="G97" s="35">
        <v>124.482218340907</v>
      </c>
      <c r="H97" s="34" t="s">
        <v>477</v>
      </c>
    </row>
    <row r="98" spans="1:10" x14ac:dyDescent="0.2">
      <c r="A98" s="60" t="s">
        <v>240</v>
      </c>
      <c r="B98" s="34">
        <v>71.12</v>
      </c>
      <c r="C98" s="34">
        <v>71.12</v>
      </c>
      <c r="D98" s="34">
        <v>78.739999999999995</v>
      </c>
      <c r="E98" s="22">
        <v>1</v>
      </c>
      <c r="F98" s="22">
        <v>1.1071428571428601</v>
      </c>
      <c r="G98" s="35">
        <v>312.80147172843402</v>
      </c>
      <c r="H98" s="34" t="s">
        <v>476</v>
      </c>
    </row>
    <row r="99" spans="1:10" x14ac:dyDescent="0.2">
      <c r="A99" s="60" t="s">
        <v>241</v>
      </c>
      <c r="B99" s="34">
        <v>116.8</v>
      </c>
      <c r="C99" s="34">
        <v>116.8</v>
      </c>
      <c r="D99" s="34">
        <v>74.900000000000006</v>
      </c>
      <c r="E99" s="22">
        <v>1</v>
      </c>
      <c r="F99" s="22">
        <v>0.64100000000000001</v>
      </c>
      <c r="G99" s="35">
        <v>524.9</v>
      </c>
      <c r="H99" s="37" t="s">
        <v>485</v>
      </c>
    </row>
    <row r="100" spans="1:10" x14ac:dyDescent="0.2">
      <c r="A100" s="60" t="s">
        <v>242</v>
      </c>
      <c r="B100" s="34"/>
      <c r="C100" s="34"/>
      <c r="D100" s="34"/>
      <c r="E100" s="22"/>
      <c r="F100" s="22"/>
      <c r="G100" s="35"/>
      <c r="H100" s="37"/>
    </row>
    <row r="101" spans="1:10" x14ac:dyDescent="0.2">
      <c r="A101" s="60" t="s">
        <v>246</v>
      </c>
      <c r="B101" s="34"/>
      <c r="C101" s="34"/>
      <c r="D101" s="34"/>
      <c r="E101" s="22"/>
      <c r="F101" s="22"/>
      <c r="G101" s="35"/>
      <c r="H101" s="37"/>
    </row>
    <row r="102" spans="1:10" x14ac:dyDescent="0.2">
      <c r="A102" s="60" t="s">
        <v>249</v>
      </c>
      <c r="B102" s="34"/>
      <c r="C102" s="34"/>
      <c r="D102" s="34"/>
      <c r="E102" s="22"/>
      <c r="F102" s="22"/>
      <c r="G102" s="35"/>
      <c r="H102" s="34"/>
    </row>
    <row r="103" spans="1:10" x14ac:dyDescent="0.2">
      <c r="A103" s="60" t="s">
        <v>251</v>
      </c>
      <c r="B103" s="34"/>
      <c r="C103" s="34"/>
      <c r="D103" s="34"/>
      <c r="E103" s="22"/>
      <c r="F103" s="22"/>
      <c r="G103" s="35"/>
      <c r="H103" s="34"/>
    </row>
    <row r="104" spans="1:10" x14ac:dyDescent="0.2">
      <c r="A104" s="60" t="s">
        <v>252</v>
      </c>
      <c r="B104" s="34">
        <v>104.1</v>
      </c>
      <c r="C104" s="34">
        <v>104.1</v>
      </c>
      <c r="D104" s="34">
        <v>86.4</v>
      </c>
      <c r="E104" s="22">
        <v>1</v>
      </c>
      <c r="F104" s="22">
        <v>0.82899999999999996</v>
      </c>
      <c r="G104" s="35">
        <v>367.8</v>
      </c>
      <c r="H104" s="37" t="s">
        <v>488</v>
      </c>
    </row>
    <row r="105" spans="1:10" x14ac:dyDescent="0.2">
      <c r="A105" s="60" t="s">
        <v>253</v>
      </c>
      <c r="B105" s="37">
        <v>88.9</v>
      </c>
      <c r="C105" s="37">
        <v>88.9</v>
      </c>
      <c r="D105" s="40">
        <v>116.8</v>
      </c>
      <c r="E105" s="38">
        <v>1</v>
      </c>
      <c r="F105" s="22">
        <v>1.3140000000000001</v>
      </c>
      <c r="G105" s="35">
        <v>725.2</v>
      </c>
      <c r="H105" s="37" t="s">
        <v>473</v>
      </c>
    </row>
    <row r="106" spans="1:10" x14ac:dyDescent="0.2">
      <c r="A106" s="60" t="s">
        <v>254</v>
      </c>
      <c r="B106" s="34">
        <v>104.14</v>
      </c>
      <c r="C106" s="34">
        <v>104.14</v>
      </c>
      <c r="D106" s="34">
        <v>83.82</v>
      </c>
      <c r="E106" s="22">
        <v>1</v>
      </c>
      <c r="F106" s="22">
        <v>0.80487804878048796</v>
      </c>
      <c r="G106" s="35">
        <v>356.97901664728897</v>
      </c>
      <c r="H106" s="34" t="s">
        <v>476</v>
      </c>
      <c r="I106" s="1"/>
    </row>
    <row r="107" spans="1:10" x14ac:dyDescent="0.2">
      <c r="A107" s="60" t="s">
        <v>255</v>
      </c>
      <c r="B107" s="37">
        <v>121.9</v>
      </c>
      <c r="C107" s="37">
        <v>99.1</v>
      </c>
      <c r="D107" s="37">
        <v>106.7</v>
      </c>
      <c r="E107" s="22">
        <v>1.23</v>
      </c>
      <c r="F107" s="22">
        <v>0.96599999999999997</v>
      </c>
      <c r="G107" s="35">
        <v>1011.9</v>
      </c>
      <c r="H107" s="37" t="s">
        <v>473</v>
      </c>
    </row>
    <row r="108" spans="1:10" x14ac:dyDescent="0.2">
      <c r="A108" s="60" t="s">
        <v>256</v>
      </c>
      <c r="B108" s="34">
        <v>152.4</v>
      </c>
      <c r="C108" s="34">
        <v>147.30000000000001</v>
      </c>
      <c r="D108" s="34">
        <v>132.1</v>
      </c>
      <c r="E108" s="22">
        <v>1.03</v>
      </c>
      <c r="F108" s="22">
        <v>0.88</v>
      </c>
      <c r="G108" s="35">
        <v>1164.5</v>
      </c>
      <c r="H108" s="37" t="s">
        <v>483</v>
      </c>
    </row>
    <row r="109" spans="1:10" x14ac:dyDescent="0.2">
      <c r="A109" s="60" t="s">
        <v>259</v>
      </c>
      <c r="B109" s="34">
        <v>86.4</v>
      </c>
      <c r="C109" s="34">
        <v>86.4</v>
      </c>
      <c r="D109" s="34">
        <v>71.8</v>
      </c>
      <c r="E109" s="22">
        <v>1</v>
      </c>
      <c r="F109" s="22">
        <v>0.83099999999999996</v>
      </c>
      <c r="G109" s="35">
        <v>445.5</v>
      </c>
      <c r="H109" s="37" t="s">
        <v>488</v>
      </c>
    </row>
    <row r="110" spans="1:10" x14ac:dyDescent="0.2">
      <c r="A110" s="60" t="s">
        <v>262</v>
      </c>
      <c r="B110" s="34"/>
      <c r="C110" s="34"/>
      <c r="D110" s="34"/>
      <c r="E110" s="22"/>
      <c r="F110" s="22"/>
      <c r="G110" s="35"/>
      <c r="H110" s="37"/>
      <c r="I110" s="4"/>
      <c r="J110" s="6"/>
    </row>
    <row r="111" spans="1:10" x14ac:dyDescent="0.2">
      <c r="A111" s="60" t="s">
        <v>265</v>
      </c>
      <c r="B111" s="34">
        <v>121.9</v>
      </c>
      <c r="C111" s="34">
        <v>101.6</v>
      </c>
      <c r="D111" s="34">
        <v>80</v>
      </c>
      <c r="E111" s="22">
        <v>1.2</v>
      </c>
      <c r="F111" s="22">
        <v>0.71599999999999997</v>
      </c>
      <c r="G111" s="35">
        <v>778.4</v>
      </c>
      <c r="H111" s="37" t="s">
        <v>485</v>
      </c>
      <c r="I111" s="4"/>
      <c r="J111" s="6"/>
    </row>
    <row r="112" spans="1:10" x14ac:dyDescent="0.2">
      <c r="A112" s="60" t="s">
        <v>267</v>
      </c>
      <c r="B112" s="34"/>
      <c r="C112" s="34"/>
      <c r="D112" s="34"/>
      <c r="E112" s="22"/>
      <c r="F112" s="22"/>
      <c r="G112" s="35"/>
      <c r="H112" s="37" t="s">
        <v>501</v>
      </c>
      <c r="I112" s="4"/>
      <c r="J112" s="6"/>
    </row>
    <row r="113" spans="1:10" x14ac:dyDescent="0.2">
      <c r="A113" s="60" t="s">
        <v>268</v>
      </c>
      <c r="B113" s="34">
        <v>99.1</v>
      </c>
      <c r="C113" s="34">
        <v>99.1</v>
      </c>
      <c r="D113" s="34">
        <v>99.7</v>
      </c>
      <c r="E113" s="22">
        <v>1</v>
      </c>
      <c r="F113" s="22">
        <v>1.006</v>
      </c>
      <c r="G113" s="35">
        <v>768.4</v>
      </c>
      <c r="H113" s="37" t="s">
        <v>485</v>
      </c>
      <c r="I113" s="4"/>
      <c r="J113" s="6"/>
    </row>
    <row r="114" spans="1:10" x14ac:dyDescent="0.2">
      <c r="A114" s="60" t="s">
        <v>272</v>
      </c>
      <c r="B114" s="34">
        <v>76.2</v>
      </c>
      <c r="C114" s="34">
        <v>76.2</v>
      </c>
      <c r="D114" s="34">
        <v>59.055</v>
      </c>
      <c r="E114" s="22">
        <v>1</v>
      </c>
      <c r="F114" s="22">
        <v>0.77500000000000002</v>
      </c>
      <c r="G114" s="35">
        <v>182.633767453687</v>
      </c>
      <c r="H114" s="23" t="s">
        <v>489</v>
      </c>
      <c r="I114" s="4"/>
      <c r="J114" s="6"/>
    </row>
    <row r="115" spans="1:10" ht="16" thickBot="1" x14ac:dyDescent="0.25">
      <c r="A115" s="60" t="s">
        <v>273</v>
      </c>
      <c r="B115" s="34">
        <v>109.22</v>
      </c>
      <c r="C115" s="34">
        <v>109.22</v>
      </c>
      <c r="D115" s="34">
        <v>51.435000000000002</v>
      </c>
      <c r="E115" s="65">
        <v>1</v>
      </c>
      <c r="F115" s="22">
        <v>0.47093023255813998</v>
      </c>
      <c r="G115" s="35">
        <v>312.196162140826</v>
      </c>
      <c r="H115" s="34" t="s">
        <v>476</v>
      </c>
      <c r="I115" s="4"/>
      <c r="J115" s="6"/>
    </row>
    <row r="116" spans="1:10" x14ac:dyDescent="0.2">
      <c r="A116" s="60" t="s">
        <v>275</v>
      </c>
      <c r="B116" s="34">
        <v>96.5</v>
      </c>
      <c r="C116" s="34">
        <v>96.5</v>
      </c>
      <c r="D116" s="34">
        <v>81.900000000000006</v>
      </c>
      <c r="E116" s="22">
        <v>1</v>
      </c>
      <c r="F116" s="22">
        <v>0.84899999999999998</v>
      </c>
      <c r="G116" s="35">
        <v>599.4</v>
      </c>
      <c r="H116" s="37" t="s">
        <v>485</v>
      </c>
      <c r="I116" s="4"/>
      <c r="J116" s="6"/>
    </row>
    <row r="117" spans="1:10" x14ac:dyDescent="0.2">
      <c r="A117" s="60" t="s">
        <v>277</v>
      </c>
      <c r="B117" s="34">
        <v>152.4</v>
      </c>
      <c r="C117" s="34">
        <v>152.4</v>
      </c>
      <c r="D117" s="34">
        <v>77.47</v>
      </c>
      <c r="E117" s="22">
        <v>1</v>
      </c>
      <c r="F117" s="22">
        <v>0.50833333333333297</v>
      </c>
      <c r="G117" s="35">
        <v>950.027431798208</v>
      </c>
      <c r="H117" s="34" t="s">
        <v>492</v>
      </c>
      <c r="I117" s="4"/>
      <c r="J117" s="6"/>
    </row>
    <row r="118" spans="1:10" x14ac:dyDescent="0.2">
      <c r="A118" s="60" t="s">
        <v>278</v>
      </c>
      <c r="B118" s="37">
        <v>127</v>
      </c>
      <c r="C118" s="37">
        <v>106.7</v>
      </c>
      <c r="D118" s="37">
        <v>78.7</v>
      </c>
      <c r="E118" s="22">
        <v>1.19</v>
      </c>
      <c r="F118" s="22">
        <v>0.67400000000000004</v>
      </c>
      <c r="G118" s="35">
        <v>626</v>
      </c>
      <c r="H118" s="37" t="s">
        <v>473</v>
      </c>
      <c r="I118" s="4"/>
      <c r="J118" s="6"/>
    </row>
    <row r="119" spans="1:10" x14ac:dyDescent="0.2">
      <c r="A119" s="60" t="s">
        <v>279</v>
      </c>
      <c r="B119" s="34">
        <v>132.1</v>
      </c>
      <c r="C119" s="34">
        <v>132.1</v>
      </c>
      <c r="D119" s="34">
        <v>99.7</v>
      </c>
      <c r="E119" s="22">
        <v>1</v>
      </c>
      <c r="F119" s="22">
        <v>0.755</v>
      </c>
      <c r="G119" s="35">
        <v>683</v>
      </c>
      <c r="H119" s="37" t="s">
        <v>485</v>
      </c>
      <c r="I119" s="4"/>
      <c r="J119" s="6"/>
    </row>
    <row r="120" spans="1:10" x14ac:dyDescent="0.2">
      <c r="A120" s="60" t="s">
        <v>281</v>
      </c>
      <c r="B120" s="34">
        <v>116.84</v>
      </c>
      <c r="C120" s="34">
        <v>116.84</v>
      </c>
      <c r="D120" s="34">
        <v>36.195</v>
      </c>
      <c r="E120" s="22">
        <v>1</v>
      </c>
      <c r="F120" s="22">
        <v>0.309782608695652</v>
      </c>
      <c r="G120" s="35">
        <v>218.86828310631401</v>
      </c>
      <c r="H120" s="34" t="s">
        <v>499</v>
      </c>
      <c r="I120" s="4"/>
      <c r="J120" s="6"/>
    </row>
    <row r="121" spans="1:10" x14ac:dyDescent="0.2">
      <c r="A121" s="60" t="s">
        <v>283</v>
      </c>
      <c r="B121" s="37">
        <v>121.9</v>
      </c>
      <c r="C121" s="37">
        <v>121.9</v>
      </c>
      <c r="D121" s="37">
        <v>76.8</v>
      </c>
      <c r="E121" s="22">
        <v>1</v>
      </c>
      <c r="F121" s="22">
        <v>0.63</v>
      </c>
      <c r="G121" s="35">
        <v>645.9</v>
      </c>
      <c r="H121" s="37" t="s">
        <v>473</v>
      </c>
      <c r="I121" s="4"/>
      <c r="J121" s="6"/>
    </row>
    <row r="122" spans="1:10" x14ac:dyDescent="0.2">
      <c r="A122" s="60" t="s">
        <v>284</v>
      </c>
      <c r="B122" s="34">
        <v>160</v>
      </c>
      <c r="C122" s="34">
        <v>149.9</v>
      </c>
      <c r="D122" s="34">
        <v>110.5</v>
      </c>
      <c r="E122" s="22">
        <v>1.07</v>
      </c>
      <c r="F122" s="22">
        <v>0.71</v>
      </c>
      <c r="G122" s="35">
        <v>1272.5999999999999</v>
      </c>
      <c r="H122" s="37" t="s">
        <v>483</v>
      </c>
      <c r="I122" s="4"/>
      <c r="J122" s="6"/>
    </row>
    <row r="123" spans="1:10" x14ac:dyDescent="0.2">
      <c r="A123" s="60" t="s">
        <v>285</v>
      </c>
      <c r="B123" s="34">
        <v>134.6</v>
      </c>
      <c r="C123" s="34">
        <v>134.6</v>
      </c>
      <c r="D123" s="34">
        <v>84.5</v>
      </c>
      <c r="E123" s="22">
        <v>1</v>
      </c>
      <c r="F123" s="22">
        <v>0.63</v>
      </c>
      <c r="G123" s="35">
        <v>969.9</v>
      </c>
      <c r="H123" s="37" t="s">
        <v>483</v>
      </c>
      <c r="I123" s="4"/>
      <c r="J123" s="6"/>
    </row>
    <row r="124" spans="1:10" x14ac:dyDescent="0.2">
      <c r="A124" s="60" t="s">
        <v>286</v>
      </c>
      <c r="B124" s="34">
        <v>205.7</v>
      </c>
      <c r="C124" s="34">
        <v>205.7</v>
      </c>
      <c r="D124" s="34">
        <v>153.69999999999999</v>
      </c>
      <c r="E124" s="22">
        <v>1</v>
      </c>
      <c r="F124" s="22">
        <v>0.75</v>
      </c>
      <c r="G124" s="35">
        <v>2554.4</v>
      </c>
      <c r="H124" s="37" t="s">
        <v>483</v>
      </c>
      <c r="I124" s="4"/>
      <c r="J124" s="6"/>
    </row>
    <row r="125" spans="1:10" x14ac:dyDescent="0.2">
      <c r="A125" s="60" t="s">
        <v>288</v>
      </c>
      <c r="B125" s="34">
        <v>99.1</v>
      </c>
      <c r="C125" s="34">
        <v>99.1</v>
      </c>
      <c r="D125" s="34">
        <v>84.5</v>
      </c>
      <c r="E125" s="22">
        <v>1</v>
      </c>
      <c r="F125" s="22">
        <v>0.85299999999999998</v>
      </c>
      <c r="G125" s="35">
        <v>325.39999999999998</v>
      </c>
      <c r="H125" s="37" t="s">
        <v>488</v>
      </c>
      <c r="I125" s="4"/>
      <c r="J125" s="6"/>
    </row>
    <row r="126" spans="1:10" x14ac:dyDescent="0.2">
      <c r="A126" s="60" t="s">
        <v>289</v>
      </c>
      <c r="B126" s="34">
        <v>124.46</v>
      </c>
      <c r="C126" s="34">
        <v>111.76</v>
      </c>
      <c r="D126" s="34">
        <v>69.215000000000003</v>
      </c>
      <c r="E126" s="22">
        <v>1.11363636363636</v>
      </c>
      <c r="F126" s="22">
        <v>0.61899999999999999</v>
      </c>
      <c r="G126" s="35">
        <v>551.693369179554</v>
      </c>
      <c r="H126" s="37" t="s">
        <v>485</v>
      </c>
      <c r="I126" s="4"/>
      <c r="J126" s="6"/>
    </row>
    <row r="127" spans="1:10" x14ac:dyDescent="0.2">
      <c r="A127" s="60" t="s">
        <v>291</v>
      </c>
      <c r="B127" s="37">
        <v>167.6</v>
      </c>
      <c r="C127" s="37">
        <v>114.3</v>
      </c>
      <c r="D127" s="37">
        <v>125.1</v>
      </c>
      <c r="E127" s="22">
        <v>1.47</v>
      </c>
      <c r="F127" s="22">
        <v>0.88700000000000001</v>
      </c>
      <c r="G127" s="35">
        <v>941.3</v>
      </c>
      <c r="H127" s="37" t="s">
        <v>473</v>
      </c>
      <c r="I127" s="4"/>
      <c r="J127" s="6"/>
    </row>
    <row r="128" spans="1:10" ht="16" thickBot="1" x14ac:dyDescent="0.25">
      <c r="A128" s="60" t="s">
        <v>292</v>
      </c>
      <c r="B128" s="34">
        <v>144.80000000000001</v>
      </c>
      <c r="C128" s="34">
        <v>144.80000000000001</v>
      </c>
      <c r="D128" s="34">
        <v>122.6</v>
      </c>
      <c r="E128" s="22">
        <v>1</v>
      </c>
      <c r="F128" s="22">
        <v>0.85</v>
      </c>
      <c r="G128" s="35">
        <v>2017.6</v>
      </c>
      <c r="H128" s="37" t="s">
        <v>483</v>
      </c>
      <c r="I128" s="4"/>
      <c r="J128" s="6"/>
    </row>
    <row r="129" spans="1:10" ht="16" thickBot="1" x14ac:dyDescent="0.25">
      <c r="A129" s="60" t="s">
        <v>293</v>
      </c>
      <c r="B129" s="34">
        <v>94</v>
      </c>
      <c r="C129" s="34">
        <v>94</v>
      </c>
      <c r="D129" s="34">
        <v>90.8</v>
      </c>
      <c r="E129" s="22">
        <v>1</v>
      </c>
      <c r="F129" s="22">
        <v>0.96599999999999997</v>
      </c>
      <c r="G129" s="35">
        <v>314.89999999999998</v>
      </c>
      <c r="H129" s="37" t="s">
        <v>488</v>
      </c>
      <c r="I129" s="3"/>
      <c r="J129" s="6"/>
    </row>
    <row r="130" spans="1:10" ht="16" thickBot="1" x14ac:dyDescent="0.25">
      <c r="A130" s="60" t="s">
        <v>294</v>
      </c>
      <c r="B130" s="34">
        <v>172.7</v>
      </c>
      <c r="C130" s="34">
        <v>172.7</v>
      </c>
      <c r="D130" s="34">
        <v>114.9</v>
      </c>
      <c r="E130" s="22">
        <v>1</v>
      </c>
      <c r="F130" s="22">
        <v>0.67</v>
      </c>
      <c r="G130" s="35">
        <v>2176.6</v>
      </c>
      <c r="H130" s="37" t="s">
        <v>483</v>
      </c>
      <c r="I130" s="3"/>
      <c r="J130" s="6"/>
    </row>
    <row r="131" spans="1:10" ht="16" thickBot="1" x14ac:dyDescent="0.25">
      <c r="A131" s="60" t="s">
        <v>295</v>
      </c>
      <c r="B131" s="37">
        <v>124.5</v>
      </c>
      <c r="C131" s="37">
        <v>124.5</v>
      </c>
      <c r="D131" s="37">
        <v>69.2</v>
      </c>
      <c r="E131" s="22">
        <v>1</v>
      </c>
      <c r="F131" s="22">
        <v>0.55600000000000005</v>
      </c>
      <c r="G131" s="35">
        <v>594.70000000000005</v>
      </c>
      <c r="H131" s="37" t="s">
        <v>473</v>
      </c>
      <c r="I131" s="3"/>
      <c r="J131" s="6"/>
    </row>
    <row r="132" spans="1:10" ht="16" thickBot="1" x14ac:dyDescent="0.25">
      <c r="A132" s="60" t="s">
        <v>296</v>
      </c>
      <c r="B132" s="34">
        <v>106.7</v>
      </c>
      <c r="C132" s="34">
        <v>106.7</v>
      </c>
      <c r="D132" s="34">
        <v>82.6</v>
      </c>
      <c r="E132" s="22">
        <v>1</v>
      </c>
      <c r="F132" s="22">
        <v>0.77400000000000002</v>
      </c>
      <c r="G132" s="35">
        <v>637.5</v>
      </c>
      <c r="H132" s="37" t="s">
        <v>485</v>
      </c>
      <c r="I132" s="3"/>
      <c r="J132" s="6"/>
    </row>
    <row r="133" spans="1:10" ht="16" thickBot="1" x14ac:dyDescent="0.25">
      <c r="A133" s="60" t="s">
        <v>299</v>
      </c>
      <c r="B133" s="37">
        <v>106.7</v>
      </c>
      <c r="C133" s="37">
        <v>106.7</v>
      </c>
      <c r="D133" s="37">
        <v>69.2</v>
      </c>
      <c r="E133" s="22">
        <v>1</v>
      </c>
      <c r="F133" s="22">
        <v>0.64900000000000002</v>
      </c>
      <c r="G133" s="35">
        <v>483</v>
      </c>
      <c r="H133" s="37" t="s">
        <v>473</v>
      </c>
      <c r="I133" s="3"/>
      <c r="J133" s="6"/>
    </row>
    <row r="134" spans="1:10" ht="16" thickBot="1" x14ac:dyDescent="0.25">
      <c r="A134" s="60" t="s">
        <v>300</v>
      </c>
      <c r="B134" s="34">
        <v>101.6</v>
      </c>
      <c r="C134" s="34">
        <v>101.6</v>
      </c>
      <c r="D134" s="34">
        <v>67.900000000000006</v>
      </c>
      <c r="E134" s="22">
        <v>1</v>
      </c>
      <c r="F134" s="22">
        <v>0.66900000000000004</v>
      </c>
      <c r="G134" s="35">
        <v>564.70000000000005</v>
      </c>
      <c r="H134" s="37" t="s">
        <v>485</v>
      </c>
      <c r="I134" s="3"/>
      <c r="J134" s="6"/>
    </row>
    <row r="135" spans="1:10" ht="16" thickBot="1" x14ac:dyDescent="0.25">
      <c r="A135" s="60" t="s">
        <v>301</v>
      </c>
      <c r="B135" s="34">
        <v>182.9</v>
      </c>
      <c r="C135" s="34">
        <v>167.6</v>
      </c>
      <c r="D135" s="34">
        <v>156.19999999999999</v>
      </c>
      <c r="E135" s="22">
        <v>1.0900000000000001</v>
      </c>
      <c r="F135" s="22">
        <v>0.89</v>
      </c>
      <c r="G135" s="35">
        <v>3006.2</v>
      </c>
      <c r="H135" s="37" t="s">
        <v>483</v>
      </c>
      <c r="I135" s="3"/>
      <c r="J135" s="6"/>
    </row>
    <row r="136" spans="1:10" ht="16" thickBot="1" x14ac:dyDescent="0.25">
      <c r="A136" s="60" t="s">
        <v>302</v>
      </c>
      <c r="B136" s="12">
        <v>119.4</v>
      </c>
      <c r="C136" s="12">
        <v>119.4</v>
      </c>
      <c r="D136" s="12">
        <v>111.1</v>
      </c>
      <c r="E136" s="13">
        <v>1</v>
      </c>
      <c r="F136" s="13">
        <v>0.93100000000000005</v>
      </c>
      <c r="G136" s="14">
        <v>621.9</v>
      </c>
      <c r="H136" s="37" t="s">
        <v>485</v>
      </c>
      <c r="I136" s="2"/>
      <c r="J136" s="5"/>
    </row>
    <row r="137" spans="1:10" ht="16" thickBot="1" x14ac:dyDescent="0.25">
      <c r="A137" s="60" t="s">
        <v>304</v>
      </c>
      <c r="B137" s="12">
        <v>157.47999999999999</v>
      </c>
      <c r="C137" s="12">
        <v>144.78</v>
      </c>
      <c r="D137" s="12">
        <v>86.995000000000005</v>
      </c>
      <c r="E137" s="13">
        <v>1.0877192982456101</v>
      </c>
      <c r="F137" s="13">
        <f>87/144.8</f>
        <v>0.60082872928176789</v>
      </c>
      <c r="G137" s="14">
        <v>813.73557647984205</v>
      </c>
      <c r="H137" s="37" t="s">
        <v>485</v>
      </c>
      <c r="I137" s="2"/>
      <c r="J137" s="5"/>
    </row>
    <row r="138" spans="1:10" ht="16" thickBot="1" x14ac:dyDescent="0.25">
      <c r="A138" s="60" t="s">
        <v>305</v>
      </c>
      <c r="B138" s="12">
        <v>109.2</v>
      </c>
      <c r="C138" s="12">
        <v>109.2</v>
      </c>
      <c r="D138" s="12">
        <v>135.30000000000001</v>
      </c>
      <c r="E138" s="13">
        <v>1</v>
      </c>
      <c r="F138" s="13">
        <v>1.238</v>
      </c>
      <c r="G138" s="14">
        <v>633.6</v>
      </c>
      <c r="H138" s="37" t="s">
        <v>485</v>
      </c>
      <c r="I138" s="2"/>
      <c r="J138" s="5"/>
    </row>
    <row r="139" spans="1:10" ht="16" thickBot="1" x14ac:dyDescent="0.25">
      <c r="A139" s="60" t="s">
        <v>308</v>
      </c>
      <c r="B139" s="12">
        <v>60.96</v>
      </c>
      <c r="C139" s="12">
        <v>60.96</v>
      </c>
      <c r="D139" s="12">
        <v>28.574999999999999</v>
      </c>
      <c r="E139" s="13">
        <v>1</v>
      </c>
      <c r="F139" s="13">
        <v>0.46875</v>
      </c>
      <c r="G139" s="14">
        <v>53.9167951938919</v>
      </c>
      <c r="H139" s="34" t="s">
        <v>477</v>
      </c>
      <c r="I139" s="2"/>
      <c r="J139" s="5"/>
    </row>
    <row r="140" spans="1:10" ht="16" thickBot="1" x14ac:dyDescent="0.25">
      <c r="A140" s="60" t="s">
        <v>309</v>
      </c>
      <c r="B140" s="12">
        <v>68.599999999999994</v>
      </c>
      <c r="C140" s="12">
        <v>68.599999999999994</v>
      </c>
      <c r="D140" s="12">
        <v>56.5</v>
      </c>
      <c r="E140" s="13">
        <v>1</v>
      </c>
      <c r="F140" s="13">
        <v>0.82399999999999995</v>
      </c>
      <c r="G140" s="14">
        <v>224.6</v>
      </c>
      <c r="H140" s="37" t="s">
        <v>488</v>
      </c>
      <c r="I140" s="2"/>
      <c r="J140" s="5"/>
    </row>
    <row r="141" spans="1:10" ht="16" thickBot="1" x14ac:dyDescent="0.25">
      <c r="A141" s="60" t="s">
        <v>312</v>
      </c>
      <c r="B141" s="12">
        <v>99.06</v>
      </c>
      <c r="C141" s="12">
        <v>99.06</v>
      </c>
      <c r="D141" s="12">
        <v>46.99</v>
      </c>
      <c r="E141" s="13">
        <v>1</v>
      </c>
      <c r="F141" s="13">
        <v>0.47435897435897401</v>
      </c>
      <c r="G141" s="14">
        <v>185.00513312048901</v>
      </c>
      <c r="H141" s="34" t="s">
        <v>499</v>
      </c>
      <c r="I141" s="2"/>
      <c r="J141" s="5"/>
    </row>
    <row r="142" spans="1:10" ht="16" thickBot="1" x14ac:dyDescent="0.25">
      <c r="A142" s="60" t="s">
        <v>313</v>
      </c>
      <c r="B142" s="12">
        <v>203.2</v>
      </c>
      <c r="C142" s="12">
        <v>119.4</v>
      </c>
      <c r="D142" s="12">
        <v>139.69999999999999</v>
      </c>
      <c r="E142" s="13">
        <v>1.7</v>
      </c>
      <c r="F142" s="13">
        <v>0.87</v>
      </c>
      <c r="G142" s="14">
        <v>1330.8</v>
      </c>
      <c r="H142" s="37" t="s">
        <v>483</v>
      </c>
      <c r="I142" s="2"/>
      <c r="J142" s="5"/>
    </row>
    <row r="143" spans="1:10" ht="16" thickBot="1" x14ac:dyDescent="0.25">
      <c r="A143" s="60" t="s">
        <v>315</v>
      </c>
      <c r="B143" s="12">
        <v>109.2</v>
      </c>
      <c r="C143" s="12">
        <v>109.2</v>
      </c>
      <c r="D143" s="12">
        <v>79.400000000000006</v>
      </c>
      <c r="E143" s="13">
        <v>1</v>
      </c>
      <c r="F143" s="13">
        <v>0.72699999999999998</v>
      </c>
      <c r="G143" s="14">
        <v>743.7</v>
      </c>
      <c r="H143" s="37" t="s">
        <v>485</v>
      </c>
      <c r="I143" s="2"/>
      <c r="J143" s="5"/>
    </row>
    <row r="144" spans="1:10" ht="16" thickBot="1" x14ac:dyDescent="0.25">
      <c r="A144" s="60" t="s">
        <v>316</v>
      </c>
      <c r="B144" s="12">
        <v>78.739999999999995</v>
      </c>
      <c r="C144" s="12">
        <v>78.739999999999995</v>
      </c>
      <c r="D144" s="12">
        <v>94.614999999999995</v>
      </c>
      <c r="E144" s="13">
        <v>1</v>
      </c>
      <c r="F144" s="13">
        <v>1.20161290322581</v>
      </c>
      <c r="G144" s="14">
        <v>460.72385137552197</v>
      </c>
      <c r="H144" s="34" t="s">
        <v>476</v>
      </c>
      <c r="I144" s="2"/>
      <c r="J144" s="5"/>
    </row>
    <row r="145" spans="1:10" ht="16" thickBot="1" x14ac:dyDescent="0.25">
      <c r="A145" s="60" t="s">
        <v>318</v>
      </c>
      <c r="B145" s="12">
        <v>127</v>
      </c>
      <c r="C145" s="12">
        <v>127</v>
      </c>
      <c r="D145" s="12">
        <v>120</v>
      </c>
      <c r="E145" s="13">
        <v>1</v>
      </c>
      <c r="F145" s="13">
        <v>0.95</v>
      </c>
      <c r="G145" s="14">
        <v>1134.4000000000001</v>
      </c>
      <c r="H145" s="37" t="s">
        <v>483</v>
      </c>
      <c r="I145" s="2"/>
      <c r="J145" s="5"/>
    </row>
    <row r="146" spans="1:10" ht="16" thickBot="1" x14ac:dyDescent="0.25">
      <c r="A146" s="60" t="s">
        <v>320</v>
      </c>
      <c r="B146" s="24">
        <v>134.6</v>
      </c>
      <c r="C146" s="24">
        <v>96.5</v>
      </c>
      <c r="D146" s="24">
        <v>104.8</v>
      </c>
      <c r="E146" s="13">
        <v>1.39</v>
      </c>
      <c r="F146" s="13">
        <v>0.90700000000000003</v>
      </c>
      <c r="G146" s="14">
        <v>534.6</v>
      </c>
      <c r="H146" s="37" t="s">
        <v>473</v>
      </c>
      <c r="I146" s="2"/>
      <c r="J146" s="5"/>
    </row>
    <row r="147" spans="1:10" ht="16" thickBot="1" x14ac:dyDescent="0.25">
      <c r="A147" s="60" t="s">
        <v>328</v>
      </c>
      <c r="B147" s="12">
        <v>139.69999999999999</v>
      </c>
      <c r="C147" s="12">
        <v>139.69999999999999</v>
      </c>
      <c r="D147" s="12">
        <v>142.9</v>
      </c>
      <c r="E147" s="13">
        <v>1</v>
      </c>
      <c r="F147" s="13">
        <v>1.02</v>
      </c>
      <c r="G147" s="14">
        <v>2190</v>
      </c>
      <c r="H147" s="37" t="s">
        <v>483</v>
      </c>
      <c r="I147" s="2"/>
      <c r="J147" s="5"/>
    </row>
    <row r="148" spans="1:10" ht="16" thickBot="1" x14ac:dyDescent="0.25">
      <c r="A148" s="60" t="s">
        <v>329</v>
      </c>
      <c r="B148" s="12">
        <v>175.3</v>
      </c>
      <c r="C148" s="12">
        <v>175.3</v>
      </c>
      <c r="D148" s="12">
        <v>137.19999999999999</v>
      </c>
      <c r="E148" s="13">
        <v>1</v>
      </c>
      <c r="F148" s="13">
        <v>0.78</v>
      </c>
      <c r="G148" s="14">
        <v>1654.4</v>
      </c>
      <c r="H148" s="37" t="s">
        <v>483</v>
      </c>
      <c r="I148" s="2"/>
      <c r="J148" s="5"/>
    </row>
    <row r="149" spans="1:10" ht="16" thickBot="1" x14ac:dyDescent="0.25">
      <c r="A149" s="60" t="s">
        <v>333</v>
      </c>
      <c r="B149" s="12">
        <v>165.1</v>
      </c>
      <c r="C149" s="12">
        <v>116.84</v>
      </c>
      <c r="D149" s="12">
        <v>104.77500000000001</v>
      </c>
      <c r="E149" s="13">
        <v>1.4130434782608701</v>
      </c>
      <c r="F149" s="13">
        <v>0.74324324324324298</v>
      </c>
      <c r="G149" s="14">
        <v>1587.3992560609699</v>
      </c>
      <c r="H149" s="34" t="s">
        <v>475</v>
      </c>
      <c r="I149" s="2"/>
      <c r="J149" s="5"/>
    </row>
    <row r="150" spans="1:10" ht="16" thickBot="1" x14ac:dyDescent="0.25">
      <c r="A150" s="60" t="s">
        <v>334</v>
      </c>
      <c r="B150" s="12">
        <v>91.44</v>
      </c>
      <c r="C150" s="12">
        <v>91.44</v>
      </c>
      <c r="D150" s="12">
        <v>48.895000000000003</v>
      </c>
      <c r="E150" s="13">
        <v>1</v>
      </c>
      <c r="F150" s="13">
        <v>0.53472222222222199</v>
      </c>
      <c r="G150" s="14">
        <v>221.75070971397199</v>
      </c>
      <c r="H150" s="34" t="s">
        <v>479</v>
      </c>
      <c r="I150" s="2"/>
      <c r="J150" s="5"/>
    </row>
    <row r="151" spans="1:10" ht="16" thickBot="1" x14ac:dyDescent="0.25">
      <c r="A151" s="60" t="s">
        <v>335</v>
      </c>
      <c r="B151" s="12">
        <v>182.88</v>
      </c>
      <c r="C151" s="12">
        <v>182.88</v>
      </c>
      <c r="D151" s="12">
        <v>81.915000000000006</v>
      </c>
      <c r="E151" s="13">
        <v>1</v>
      </c>
      <c r="F151" s="13">
        <v>0.44791666666666702</v>
      </c>
      <c r="G151" s="14">
        <v>2151.7199329100799</v>
      </c>
      <c r="H151" s="34" t="s">
        <v>492</v>
      </c>
      <c r="I151" s="2"/>
      <c r="J151" s="5"/>
    </row>
    <row r="152" spans="1:10" ht="16" thickBot="1" x14ac:dyDescent="0.25">
      <c r="A152" s="60" t="s">
        <v>336</v>
      </c>
      <c r="B152" s="12">
        <v>109.22</v>
      </c>
      <c r="C152" s="12">
        <v>109.22</v>
      </c>
      <c r="D152" s="12">
        <v>23.495000000000001</v>
      </c>
      <c r="E152" s="13">
        <v>1</v>
      </c>
      <c r="F152" s="13">
        <v>0.21511627906976699</v>
      </c>
      <c r="G152" s="14">
        <v>116.85344060809101</v>
      </c>
      <c r="H152" s="34" t="s">
        <v>499</v>
      </c>
      <c r="I152" s="2"/>
      <c r="J152" s="5"/>
    </row>
    <row r="153" spans="1:10" ht="16" thickBot="1" x14ac:dyDescent="0.25">
      <c r="A153" s="60" t="s">
        <v>337</v>
      </c>
      <c r="B153" s="64">
        <v>129.5</v>
      </c>
      <c r="C153" s="12">
        <v>129.5</v>
      </c>
      <c r="D153" s="12">
        <v>102.2</v>
      </c>
      <c r="E153" s="13">
        <v>1</v>
      </c>
      <c r="F153" s="13">
        <v>0.78900000000000003</v>
      </c>
      <c r="G153" s="14">
        <v>673.7</v>
      </c>
      <c r="H153" s="37" t="s">
        <v>485</v>
      </c>
      <c r="I153" s="2"/>
      <c r="J153" s="5"/>
    </row>
    <row r="154" spans="1:10" ht="16" thickBot="1" x14ac:dyDescent="0.25">
      <c r="A154" s="60" t="s">
        <v>338</v>
      </c>
      <c r="B154" s="12">
        <v>109.2</v>
      </c>
      <c r="C154" s="12">
        <v>109.2</v>
      </c>
      <c r="D154" s="12">
        <v>83.8</v>
      </c>
      <c r="E154" s="13">
        <v>1</v>
      </c>
      <c r="F154" s="13">
        <v>0.76700000000000002</v>
      </c>
      <c r="G154" s="14">
        <v>392.7</v>
      </c>
      <c r="H154" s="37" t="s">
        <v>488</v>
      </c>
      <c r="I154" s="2"/>
      <c r="J154" s="5"/>
    </row>
    <row r="155" spans="1:10" ht="16" thickBot="1" x14ac:dyDescent="0.25">
      <c r="A155" s="60" t="s">
        <v>339</v>
      </c>
      <c r="B155" s="12">
        <v>91.44</v>
      </c>
      <c r="C155" s="12">
        <v>91.44</v>
      </c>
      <c r="D155" s="12">
        <v>66.674999999999997</v>
      </c>
      <c r="E155" s="13">
        <v>1</v>
      </c>
      <c r="F155" s="13">
        <v>0.72916666666666696</v>
      </c>
      <c r="G155" s="14">
        <v>218.92499317399</v>
      </c>
      <c r="H155" s="34" t="s">
        <v>476</v>
      </c>
      <c r="I155" s="2"/>
      <c r="J155" s="5"/>
    </row>
    <row r="156" spans="1:10" ht="16" thickBot="1" x14ac:dyDescent="0.25">
      <c r="A156" s="60" t="s">
        <v>341</v>
      </c>
      <c r="B156" s="12">
        <v>99.06</v>
      </c>
      <c r="C156" s="12">
        <v>99.06</v>
      </c>
      <c r="D156" s="12">
        <v>51.435000000000002</v>
      </c>
      <c r="E156" s="13">
        <v>1</v>
      </c>
      <c r="F156" s="13">
        <v>0.51923076923076905</v>
      </c>
      <c r="G156" s="14">
        <v>286.94811605305199</v>
      </c>
      <c r="H156" s="34" t="s">
        <v>496</v>
      </c>
      <c r="I156" s="2"/>
      <c r="J156" s="5"/>
    </row>
    <row r="157" spans="1:10" ht="16" thickBot="1" x14ac:dyDescent="0.25">
      <c r="A157" s="60" t="s">
        <v>342</v>
      </c>
      <c r="B157" s="12">
        <v>101.6</v>
      </c>
      <c r="C157" s="12">
        <v>101.6</v>
      </c>
      <c r="D157" s="12">
        <v>125.1</v>
      </c>
      <c r="E157" s="13">
        <v>1</v>
      </c>
      <c r="F157" s="13">
        <v>1.2310000000000001</v>
      </c>
      <c r="G157" s="14">
        <v>507.1</v>
      </c>
      <c r="H157" s="37" t="s">
        <v>485</v>
      </c>
      <c r="I157" s="2"/>
      <c r="J157" s="5"/>
    </row>
    <row r="158" spans="1:10" ht="16" thickBot="1" x14ac:dyDescent="0.25">
      <c r="A158" s="60" t="s">
        <v>343</v>
      </c>
      <c r="B158" s="12">
        <v>94</v>
      </c>
      <c r="C158" s="12">
        <v>88.9</v>
      </c>
      <c r="D158" s="12">
        <v>69.900000000000006</v>
      </c>
      <c r="E158" s="13">
        <v>1.06</v>
      </c>
      <c r="F158" s="13">
        <v>0.76400000000000001</v>
      </c>
      <c r="G158" s="14">
        <v>229.2</v>
      </c>
      <c r="H158" s="37" t="s">
        <v>488</v>
      </c>
      <c r="I158" s="2"/>
      <c r="J158" s="5"/>
    </row>
    <row r="159" spans="1:10" ht="16" thickBot="1" x14ac:dyDescent="0.25">
      <c r="A159" s="60" t="s">
        <v>344</v>
      </c>
      <c r="B159" s="12">
        <v>175.26</v>
      </c>
      <c r="C159" s="12">
        <v>167.64</v>
      </c>
      <c r="D159" s="12">
        <v>109.855</v>
      </c>
      <c r="E159" s="13">
        <v>1.0454545454545501</v>
      </c>
      <c r="F159" s="13">
        <v>0.64074074074074105</v>
      </c>
      <c r="G159" s="14">
        <v>1333.6363164423501</v>
      </c>
      <c r="H159" s="34" t="s">
        <v>475</v>
      </c>
      <c r="I159" s="2"/>
      <c r="J159" s="5"/>
    </row>
    <row r="160" spans="1:10" ht="16" thickBot="1" x14ac:dyDescent="0.25">
      <c r="A160" s="60" t="s">
        <v>345</v>
      </c>
      <c r="B160" s="12">
        <v>99.1</v>
      </c>
      <c r="C160" s="12">
        <v>99.1</v>
      </c>
      <c r="D160" s="12">
        <v>66.7</v>
      </c>
      <c r="E160" s="13">
        <v>1</v>
      </c>
      <c r="F160" s="13">
        <v>0.67300000000000004</v>
      </c>
      <c r="G160" s="14">
        <v>513.9</v>
      </c>
      <c r="H160" s="37" t="s">
        <v>485</v>
      </c>
      <c r="I160" s="2"/>
      <c r="J160" s="5"/>
    </row>
    <row r="161" spans="1:9" ht="16" thickBot="1" x14ac:dyDescent="0.25">
      <c r="A161" s="60" t="s">
        <v>346</v>
      </c>
      <c r="B161" s="12">
        <v>152.4</v>
      </c>
      <c r="C161" s="12">
        <v>104.14</v>
      </c>
      <c r="D161" s="12">
        <v>64.099999999999994</v>
      </c>
      <c r="E161" s="13">
        <v>1.5</v>
      </c>
      <c r="F161" s="13">
        <v>0.505</v>
      </c>
      <c r="G161" s="14">
        <v>801.4</v>
      </c>
      <c r="H161" s="34" t="s">
        <v>492</v>
      </c>
      <c r="I161" s="1"/>
    </row>
    <row r="162" spans="1:9" ht="16" thickBot="1" x14ac:dyDescent="0.25">
      <c r="A162" s="60" t="s">
        <v>347</v>
      </c>
      <c r="B162" s="12">
        <v>144.78</v>
      </c>
      <c r="C162" s="12">
        <v>114.3</v>
      </c>
      <c r="D162" s="64">
        <v>88.9</v>
      </c>
      <c r="E162" s="13">
        <v>1.2666666666666699</v>
      </c>
      <c r="F162" s="13">
        <v>0.68627450980392202</v>
      </c>
      <c r="G162" s="14">
        <v>577.71873198691901</v>
      </c>
      <c r="H162" s="34" t="s">
        <v>493</v>
      </c>
      <c r="I162" s="1"/>
    </row>
    <row r="163" spans="1:9" ht="16" thickBot="1" x14ac:dyDescent="0.25">
      <c r="A163" s="60" t="s">
        <v>349</v>
      </c>
      <c r="B163" s="12">
        <v>78.7</v>
      </c>
      <c r="C163" s="12">
        <v>78.7</v>
      </c>
      <c r="D163" s="12">
        <v>107.3</v>
      </c>
      <c r="E163" s="13">
        <v>1</v>
      </c>
      <c r="F163" s="13">
        <v>1.363</v>
      </c>
      <c r="G163" s="14">
        <v>261.3</v>
      </c>
      <c r="H163" s="37" t="s">
        <v>488</v>
      </c>
    </row>
    <row r="164" spans="1:9" ht="16" thickBot="1" x14ac:dyDescent="0.25">
      <c r="A164" s="60" t="s">
        <v>350</v>
      </c>
      <c r="B164" s="12">
        <v>96.52</v>
      </c>
      <c r="C164" s="12">
        <v>96.52</v>
      </c>
      <c r="D164" s="12">
        <v>61.594999999999999</v>
      </c>
      <c r="E164" s="13">
        <v>1</v>
      </c>
      <c r="F164" s="13">
        <v>0.63815789473684204</v>
      </c>
      <c r="G164" s="14">
        <v>225.34087260357501</v>
      </c>
      <c r="H164" s="34" t="s">
        <v>476</v>
      </c>
    </row>
    <row r="165" spans="1:9" ht="16" thickBot="1" x14ac:dyDescent="0.25">
      <c r="A165" s="60" t="s">
        <v>351</v>
      </c>
      <c r="B165" s="12">
        <v>106.7</v>
      </c>
      <c r="C165" s="12">
        <v>106.7</v>
      </c>
      <c r="D165" s="12">
        <v>81.3</v>
      </c>
      <c r="E165" s="13">
        <v>1</v>
      </c>
      <c r="F165" s="13">
        <v>0.76200000000000001</v>
      </c>
      <c r="G165" s="14">
        <v>363.3</v>
      </c>
      <c r="H165" s="37" t="s">
        <v>488</v>
      </c>
    </row>
    <row r="166" spans="1:9" ht="16" thickBot="1" x14ac:dyDescent="0.25">
      <c r="A166" s="60" t="s">
        <v>352</v>
      </c>
      <c r="B166" s="12">
        <v>114.3</v>
      </c>
      <c r="C166" s="12">
        <v>114.3</v>
      </c>
      <c r="D166" s="12">
        <v>114.9</v>
      </c>
      <c r="E166" s="13">
        <v>1</v>
      </c>
      <c r="F166" s="13">
        <v>1.006</v>
      </c>
      <c r="G166" s="14">
        <v>589.70000000000005</v>
      </c>
      <c r="H166" s="37" t="s">
        <v>485</v>
      </c>
    </row>
    <row r="167" spans="1:9" ht="16" thickBot="1" x14ac:dyDescent="0.25">
      <c r="A167" s="60" t="s">
        <v>355</v>
      </c>
      <c r="B167" s="12">
        <v>76.2</v>
      </c>
      <c r="C167" s="12">
        <v>76.2</v>
      </c>
      <c r="D167" s="12">
        <v>43.814999999999998</v>
      </c>
      <c r="E167" s="13">
        <v>1</v>
      </c>
      <c r="F167" s="13">
        <v>0.57499999999999996</v>
      </c>
      <c r="G167" s="14">
        <v>145.86312045203599</v>
      </c>
      <c r="H167" s="34" t="s">
        <v>499</v>
      </c>
    </row>
    <row r="168" spans="1:9" ht="16" thickBot="1" x14ac:dyDescent="0.25">
      <c r="A168" s="60" t="s">
        <v>356</v>
      </c>
      <c r="B168" s="12">
        <v>55.88</v>
      </c>
      <c r="C168" s="12">
        <v>55.88</v>
      </c>
      <c r="D168" s="12">
        <v>53.975000000000001</v>
      </c>
      <c r="E168" s="13">
        <v>1</v>
      </c>
      <c r="F168" s="13">
        <v>0.96590909090909105</v>
      </c>
      <c r="G168" s="14">
        <v>171.755087237325</v>
      </c>
      <c r="H168" s="23" t="s">
        <v>489</v>
      </c>
    </row>
    <row r="169" spans="1:9" ht="16" thickBot="1" x14ac:dyDescent="0.25">
      <c r="A169" s="60" t="s">
        <v>357</v>
      </c>
      <c r="B169" s="12">
        <v>99.06</v>
      </c>
      <c r="C169" s="12">
        <v>99.06</v>
      </c>
      <c r="D169" s="12">
        <v>31.114999999999998</v>
      </c>
      <c r="E169" s="13">
        <v>1</v>
      </c>
      <c r="F169" s="13">
        <v>0.31410256410256399</v>
      </c>
      <c r="G169" s="14">
        <v>135.67474789161901</v>
      </c>
      <c r="H169" s="34" t="s">
        <v>477</v>
      </c>
    </row>
    <row r="170" spans="1:9" ht="16" thickBot="1" x14ac:dyDescent="0.25">
      <c r="A170" s="60" t="s">
        <v>358</v>
      </c>
      <c r="B170" s="24">
        <v>109.2</v>
      </c>
      <c r="C170" s="24">
        <v>109.2</v>
      </c>
      <c r="D170" s="24">
        <v>79.400000000000006</v>
      </c>
      <c r="E170" s="13">
        <v>1</v>
      </c>
      <c r="F170" s="13">
        <v>0.72699999999999998</v>
      </c>
      <c r="G170" s="14">
        <v>743.7</v>
      </c>
      <c r="H170" s="37" t="s">
        <v>473</v>
      </c>
    </row>
    <row r="171" spans="1:9" ht="16" thickBot="1" x14ac:dyDescent="0.25">
      <c r="A171" s="60" t="s">
        <v>359</v>
      </c>
      <c r="B171" s="12">
        <v>182.88</v>
      </c>
      <c r="C171" s="12">
        <v>182.88</v>
      </c>
      <c r="D171" s="12">
        <v>120.015</v>
      </c>
      <c r="E171" s="13">
        <v>1</v>
      </c>
      <c r="F171" s="13">
        <v>0.65625</v>
      </c>
      <c r="G171" s="14">
        <v>1576.2599508527301</v>
      </c>
      <c r="H171" s="34" t="s">
        <v>475</v>
      </c>
    </row>
    <row r="172" spans="1:9" ht="16" thickBot="1" x14ac:dyDescent="0.25">
      <c r="A172" s="60" t="s">
        <v>361</v>
      </c>
      <c r="B172" s="12">
        <v>116.8</v>
      </c>
      <c r="C172" s="12">
        <v>116.8</v>
      </c>
      <c r="D172" s="12">
        <v>130.80000000000001</v>
      </c>
      <c r="E172" s="13">
        <v>1</v>
      </c>
      <c r="F172" s="13">
        <v>1.1200000000000001</v>
      </c>
      <c r="G172" s="14">
        <v>701.3</v>
      </c>
      <c r="H172" s="37" t="s">
        <v>485</v>
      </c>
    </row>
    <row r="173" spans="1:9" ht="16" thickBot="1" x14ac:dyDescent="0.25">
      <c r="A173" s="60" t="s">
        <v>362</v>
      </c>
      <c r="B173" s="12">
        <v>116.8</v>
      </c>
      <c r="C173" s="12">
        <v>116.8</v>
      </c>
      <c r="D173" s="12">
        <v>102.2</v>
      </c>
      <c r="E173" s="13">
        <v>1</v>
      </c>
      <c r="F173" s="13">
        <v>0.875</v>
      </c>
      <c r="G173" s="14">
        <v>759.1</v>
      </c>
      <c r="H173" s="37" t="s">
        <v>485</v>
      </c>
    </row>
    <row r="174" spans="1:9" ht="16" thickBot="1" x14ac:dyDescent="0.25">
      <c r="A174" s="60" t="s">
        <v>363</v>
      </c>
      <c r="B174" s="12">
        <v>94</v>
      </c>
      <c r="C174" s="12">
        <v>94</v>
      </c>
      <c r="D174" s="12">
        <v>74.3</v>
      </c>
      <c r="E174" s="13">
        <v>1</v>
      </c>
      <c r="F174" s="13">
        <v>0.79100000000000004</v>
      </c>
      <c r="G174" s="14">
        <v>257.7</v>
      </c>
      <c r="H174" s="37" t="s">
        <v>488</v>
      </c>
    </row>
    <row r="175" spans="1:9" ht="16" thickBot="1" x14ac:dyDescent="0.25">
      <c r="A175" s="60" t="s">
        <v>364</v>
      </c>
      <c r="B175" s="12">
        <v>86.4</v>
      </c>
      <c r="C175" s="12">
        <v>86.4</v>
      </c>
      <c r="D175" s="12">
        <v>109.9</v>
      </c>
      <c r="E175" s="13">
        <v>1</v>
      </c>
      <c r="F175" s="13">
        <v>1.272</v>
      </c>
      <c r="G175" s="14">
        <v>321.7</v>
      </c>
      <c r="H175" s="37" t="s">
        <v>488</v>
      </c>
    </row>
    <row r="176" spans="1:9" ht="16" thickBot="1" x14ac:dyDescent="0.25">
      <c r="A176" s="60" t="s">
        <v>365</v>
      </c>
      <c r="B176" s="64">
        <v>96.5</v>
      </c>
      <c r="C176" s="12">
        <v>96.5</v>
      </c>
      <c r="D176" s="12">
        <v>66.7</v>
      </c>
      <c r="E176" s="13">
        <v>1</v>
      </c>
      <c r="F176" s="13">
        <v>0.69099999999999995</v>
      </c>
      <c r="G176" s="14">
        <v>243.9</v>
      </c>
      <c r="H176" s="37" t="s">
        <v>488</v>
      </c>
    </row>
    <row r="177" spans="1:8" ht="16" thickBot="1" x14ac:dyDescent="0.25">
      <c r="A177" s="60" t="s">
        <v>366</v>
      </c>
      <c r="B177" s="12">
        <v>147.32</v>
      </c>
      <c r="C177" s="12">
        <v>121.92</v>
      </c>
      <c r="D177" s="12">
        <v>69.215000000000003</v>
      </c>
      <c r="E177" s="13">
        <v>1.2083333333333299</v>
      </c>
      <c r="F177" s="13">
        <v>0.51415094339622602</v>
      </c>
      <c r="G177" s="14">
        <v>507.13762307650302</v>
      </c>
      <c r="H177" s="34" t="s">
        <v>493</v>
      </c>
    </row>
    <row r="178" spans="1:8" ht="16" thickBot="1" x14ac:dyDescent="0.25">
      <c r="A178" s="60" t="s">
        <v>367</v>
      </c>
      <c r="B178" s="12">
        <v>96.52</v>
      </c>
      <c r="C178" s="12">
        <v>96.52</v>
      </c>
      <c r="D178" s="12">
        <v>56.515000000000001</v>
      </c>
      <c r="E178" s="13">
        <v>1</v>
      </c>
      <c r="F178" s="13">
        <v>0.58552631578947401</v>
      </c>
      <c r="G178" s="14">
        <v>301.26868177166398</v>
      </c>
      <c r="H178" s="34" t="s">
        <v>496</v>
      </c>
    </row>
    <row r="179" spans="1:8" ht="16" thickBot="1" x14ac:dyDescent="0.25">
      <c r="A179" s="60" t="s">
        <v>369</v>
      </c>
      <c r="B179" s="12">
        <v>88.9</v>
      </c>
      <c r="C179" s="12">
        <v>88.9</v>
      </c>
      <c r="D179" s="12">
        <v>61</v>
      </c>
      <c r="E179" s="13">
        <v>1</v>
      </c>
      <c r="F179" s="13">
        <v>0.68600000000000005</v>
      </c>
      <c r="G179" s="14">
        <v>378.4</v>
      </c>
      <c r="H179" s="37" t="s">
        <v>488</v>
      </c>
    </row>
    <row r="180" spans="1:8" ht="16" thickBot="1" x14ac:dyDescent="0.25">
      <c r="A180" s="60" t="s">
        <v>371</v>
      </c>
      <c r="B180" s="12">
        <v>99.1</v>
      </c>
      <c r="C180" s="12">
        <v>99.1</v>
      </c>
      <c r="D180" s="12">
        <v>94.6</v>
      </c>
      <c r="E180" s="13">
        <v>1</v>
      </c>
      <c r="F180" s="13">
        <v>0.95499999999999996</v>
      </c>
      <c r="G180" s="14">
        <v>484.7</v>
      </c>
      <c r="H180" s="37" t="s">
        <v>485</v>
      </c>
    </row>
    <row r="181" spans="1:8" ht="16" thickBot="1" x14ac:dyDescent="0.25">
      <c r="A181" s="60" t="s">
        <v>374</v>
      </c>
      <c r="B181" s="12">
        <v>121.9</v>
      </c>
      <c r="C181" s="12">
        <v>121.9</v>
      </c>
      <c r="D181" s="12">
        <v>120</v>
      </c>
      <c r="E181" s="13">
        <v>1</v>
      </c>
      <c r="F181" s="13">
        <v>0.98399999999999999</v>
      </c>
      <c r="G181" s="14">
        <v>700.6</v>
      </c>
      <c r="H181" s="37" t="s">
        <v>485</v>
      </c>
    </row>
    <row r="182" spans="1:8" ht="16" thickBot="1" x14ac:dyDescent="0.25">
      <c r="A182" s="60" t="s">
        <v>377</v>
      </c>
      <c r="B182" s="12">
        <v>106.7</v>
      </c>
      <c r="C182" s="12">
        <v>106.7</v>
      </c>
      <c r="D182" s="12">
        <v>120</v>
      </c>
      <c r="E182" s="13">
        <v>1</v>
      </c>
      <c r="F182" s="13">
        <v>1.1299999999999999</v>
      </c>
      <c r="G182" s="14">
        <v>1072.7</v>
      </c>
      <c r="H182" s="37" t="s">
        <v>483</v>
      </c>
    </row>
    <row r="183" spans="1:8" ht="16" thickBot="1" x14ac:dyDescent="0.25">
      <c r="A183" s="60" t="s">
        <v>378</v>
      </c>
      <c r="B183" s="12">
        <v>116.8</v>
      </c>
      <c r="C183" s="12">
        <v>116.8</v>
      </c>
      <c r="D183" s="12">
        <v>92.7</v>
      </c>
      <c r="E183" s="13">
        <v>1</v>
      </c>
      <c r="F183" s="13">
        <v>0.79300000000000004</v>
      </c>
      <c r="G183" s="14">
        <v>497</v>
      </c>
      <c r="H183" s="37" t="s">
        <v>485</v>
      </c>
    </row>
    <row r="184" spans="1:8" ht="16" thickBot="1" x14ac:dyDescent="0.25">
      <c r="A184" s="60" t="s">
        <v>380</v>
      </c>
      <c r="B184" s="12">
        <v>91.4</v>
      </c>
      <c r="C184" s="12">
        <v>91.4</v>
      </c>
      <c r="D184" s="12">
        <v>89.5</v>
      </c>
      <c r="E184" s="13">
        <v>1</v>
      </c>
      <c r="F184" s="13">
        <v>0.97899999999999998</v>
      </c>
      <c r="G184" s="14">
        <v>588</v>
      </c>
      <c r="H184" s="37" t="s">
        <v>485</v>
      </c>
    </row>
    <row r="185" spans="1:8" ht="16" thickBot="1" x14ac:dyDescent="0.25">
      <c r="A185" s="60" t="s">
        <v>381</v>
      </c>
      <c r="B185" s="12">
        <v>101.6</v>
      </c>
      <c r="C185" s="12">
        <v>101.6</v>
      </c>
      <c r="D185" s="12">
        <v>104.1</v>
      </c>
      <c r="E185" s="13">
        <v>1</v>
      </c>
      <c r="F185" s="13">
        <v>1.0249999999999999</v>
      </c>
      <c r="G185" s="14">
        <v>844.3</v>
      </c>
      <c r="H185" s="37" t="s">
        <v>485</v>
      </c>
    </row>
    <row r="186" spans="1:8" ht="16" thickBot="1" x14ac:dyDescent="0.25">
      <c r="A186" s="60" t="s">
        <v>382</v>
      </c>
      <c r="B186" s="24">
        <v>127</v>
      </c>
      <c r="C186" s="24">
        <v>111.8</v>
      </c>
      <c r="D186" s="24">
        <v>116.8</v>
      </c>
      <c r="E186" s="13">
        <v>1.1399999999999999</v>
      </c>
      <c r="F186" s="13">
        <v>0.97899999999999998</v>
      </c>
      <c r="G186" s="14">
        <v>651.20000000000005</v>
      </c>
      <c r="H186" s="37" t="s">
        <v>473</v>
      </c>
    </row>
    <row r="187" spans="1:8" ht="16" thickBot="1" x14ac:dyDescent="0.25">
      <c r="A187" s="60" t="s">
        <v>383</v>
      </c>
      <c r="B187" s="12">
        <v>121.9</v>
      </c>
      <c r="C187" s="12">
        <v>121.9</v>
      </c>
      <c r="D187" s="12">
        <v>114.3</v>
      </c>
      <c r="E187" s="13">
        <v>1</v>
      </c>
      <c r="F187" s="13">
        <v>0.93799999999999994</v>
      </c>
      <c r="G187" s="14">
        <v>667.2</v>
      </c>
      <c r="H187" s="37" t="s">
        <v>485</v>
      </c>
    </row>
    <row r="188" spans="1:8" ht="16" thickBot="1" x14ac:dyDescent="0.25">
      <c r="A188" s="60" t="s">
        <v>384</v>
      </c>
      <c r="B188" s="24">
        <v>132.1</v>
      </c>
      <c r="C188" s="24">
        <v>132.1</v>
      </c>
      <c r="D188" s="24">
        <v>115.6</v>
      </c>
      <c r="E188" s="13">
        <v>1</v>
      </c>
      <c r="F188" s="13">
        <v>0.875</v>
      </c>
      <c r="G188" s="14">
        <v>791.7</v>
      </c>
      <c r="H188" s="37" t="s">
        <v>473</v>
      </c>
    </row>
    <row r="189" spans="1:8" ht="16" thickBot="1" x14ac:dyDescent="0.25">
      <c r="A189" s="60" t="s">
        <v>385</v>
      </c>
      <c r="B189" s="12">
        <v>137.19999999999999</v>
      </c>
      <c r="C189" s="12">
        <v>137.19999999999999</v>
      </c>
      <c r="D189" s="12">
        <v>97.2</v>
      </c>
      <c r="E189" s="13">
        <v>1</v>
      </c>
      <c r="F189" s="13">
        <v>0.71</v>
      </c>
      <c r="G189" s="14">
        <v>1435.5</v>
      </c>
      <c r="H189" s="37" t="s">
        <v>483</v>
      </c>
    </row>
    <row r="190" spans="1:8" ht="16" thickBot="1" x14ac:dyDescent="0.25">
      <c r="A190" s="60" t="s">
        <v>386</v>
      </c>
      <c r="B190" s="12">
        <v>124.46</v>
      </c>
      <c r="C190" s="12">
        <v>124.46</v>
      </c>
      <c r="D190" s="12">
        <v>67.31</v>
      </c>
      <c r="E190" s="13">
        <v>1</v>
      </c>
      <c r="F190" s="13">
        <v>0.54081632653061196</v>
      </c>
      <c r="G190" s="14">
        <v>506.25385767196002</v>
      </c>
      <c r="H190" s="34" t="s">
        <v>493</v>
      </c>
    </row>
    <row r="191" spans="1:8" ht="16" thickBot="1" x14ac:dyDescent="0.25">
      <c r="A191" s="60" t="s">
        <v>387</v>
      </c>
      <c r="B191" s="24">
        <v>101.6</v>
      </c>
      <c r="C191" s="24">
        <v>101.6</v>
      </c>
      <c r="D191" s="24">
        <v>96.5</v>
      </c>
      <c r="E191" s="13">
        <v>1</v>
      </c>
      <c r="F191" s="13">
        <v>0.95</v>
      </c>
      <c r="G191" s="14">
        <v>725.3</v>
      </c>
      <c r="H191" s="37" t="s">
        <v>473</v>
      </c>
    </row>
    <row r="192" spans="1:8" ht="16" thickBot="1" x14ac:dyDescent="0.25">
      <c r="A192" s="60" t="s">
        <v>388</v>
      </c>
      <c r="B192" s="12">
        <v>139.69999999999999</v>
      </c>
      <c r="C192" s="12">
        <v>114.3</v>
      </c>
      <c r="D192" s="12">
        <v>114.3</v>
      </c>
      <c r="E192" s="13">
        <v>1.22</v>
      </c>
      <c r="F192" s="13">
        <v>0.9</v>
      </c>
      <c r="G192" s="14">
        <v>859.3</v>
      </c>
      <c r="H192" s="37" t="s">
        <v>485</v>
      </c>
    </row>
    <row r="193" spans="1:8" ht="16" thickBot="1" x14ac:dyDescent="0.25">
      <c r="A193" s="60" t="s">
        <v>389</v>
      </c>
      <c r="B193" s="12">
        <v>182.88</v>
      </c>
      <c r="C193" s="12">
        <v>83.82</v>
      </c>
      <c r="D193" s="12">
        <v>63.5</v>
      </c>
      <c r="E193" s="13">
        <v>2.1818181818181799</v>
      </c>
      <c r="F193" s="13">
        <v>0.476190476190476</v>
      </c>
      <c r="G193" s="14">
        <v>520.28470599991499</v>
      </c>
      <c r="H193" s="34" t="s">
        <v>493</v>
      </c>
    </row>
    <row r="194" spans="1:8" ht="16" thickBot="1" x14ac:dyDescent="0.25">
      <c r="A194" s="60" t="s">
        <v>390</v>
      </c>
      <c r="B194" s="24">
        <v>96.5</v>
      </c>
      <c r="C194" s="24">
        <v>76.2</v>
      </c>
      <c r="D194" s="24">
        <v>114.9</v>
      </c>
      <c r="E194" s="13">
        <v>1.27</v>
      </c>
      <c r="F194" s="13">
        <v>1.331</v>
      </c>
      <c r="G194" s="14">
        <v>663.9</v>
      </c>
      <c r="H194" s="37" t="s">
        <v>473</v>
      </c>
    </row>
    <row r="195" spans="1:8" ht="16" thickBot="1" x14ac:dyDescent="0.25">
      <c r="A195" s="60" t="s">
        <v>391</v>
      </c>
      <c r="B195" s="12">
        <v>91.4</v>
      </c>
      <c r="C195" s="12">
        <v>91.4</v>
      </c>
      <c r="D195" s="12">
        <v>89.5</v>
      </c>
      <c r="E195" s="13">
        <v>1</v>
      </c>
      <c r="F195" s="13">
        <v>0.97899999999999998</v>
      </c>
      <c r="G195" s="14">
        <v>294</v>
      </c>
      <c r="H195" s="37" t="s">
        <v>488</v>
      </c>
    </row>
    <row r="196" spans="1:8" ht="16" thickBot="1" x14ac:dyDescent="0.25">
      <c r="A196" s="60" t="s">
        <v>395</v>
      </c>
      <c r="B196" s="24">
        <v>149.9</v>
      </c>
      <c r="C196" s="24">
        <v>149.9</v>
      </c>
      <c r="D196" s="24">
        <v>87</v>
      </c>
      <c r="E196" s="13">
        <v>1</v>
      </c>
      <c r="F196" s="13">
        <v>0.58099999999999996</v>
      </c>
      <c r="G196" s="14">
        <v>1112</v>
      </c>
      <c r="H196" s="37" t="s">
        <v>473</v>
      </c>
    </row>
    <row r="197" spans="1:8" ht="16" thickBot="1" x14ac:dyDescent="0.25">
      <c r="A197" s="60" t="s">
        <v>398</v>
      </c>
      <c r="B197" s="12">
        <v>101.6</v>
      </c>
      <c r="C197" s="12">
        <v>94</v>
      </c>
      <c r="D197" s="12">
        <v>81.900000000000006</v>
      </c>
      <c r="E197" s="13">
        <v>1.08</v>
      </c>
      <c r="F197" s="13">
        <v>0.83799999999999997</v>
      </c>
      <c r="G197" s="14">
        <v>307.2</v>
      </c>
      <c r="H197" s="37" t="s">
        <v>488</v>
      </c>
    </row>
    <row r="198" spans="1:8" ht="16" thickBot="1" x14ac:dyDescent="0.25">
      <c r="A198" s="60" t="s">
        <v>400</v>
      </c>
      <c r="B198" s="12">
        <v>91.4</v>
      </c>
      <c r="C198" s="12">
        <v>91.4</v>
      </c>
      <c r="D198" s="12">
        <v>61</v>
      </c>
      <c r="E198" s="13">
        <v>1</v>
      </c>
      <c r="F198" s="13">
        <v>0.66700000000000004</v>
      </c>
      <c r="G198" s="14">
        <v>400.3</v>
      </c>
      <c r="H198" s="37" t="s">
        <v>488</v>
      </c>
    </row>
    <row r="199" spans="1:8" ht="16" thickBot="1" x14ac:dyDescent="0.25">
      <c r="A199" s="60" t="s">
        <v>401</v>
      </c>
      <c r="B199" s="12">
        <v>88.9</v>
      </c>
      <c r="C199" s="12">
        <v>88.9</v>
      </c>
      <c r="D199" s="12">
        <v>104.8</v>
      </c>
      <c r="E199" s="13">
        <v>1</v>
      </c>
      <c r="F199" s="13">
        <v>1.179</v>
      </c>
      <c r="G199" s="14">
        <v>325.2</v>
      </c>
      <c r="H199" s="37" t="s">
        <v>488</v>
      </c>
    </row>
    <row r="200" spans="1:8" ht="16" thickBot="1" x14ac:dyDescent="0.25">
      <c r="A200" s="60" t="s">
        <v>402</v>
      </c>
      <c r="B200" s="24">
        <v>127</v>
      </c>
      <c r="C200" s="24">
        <v>127</v>
      </c>
      <c r="D200" s="24">
        <v>66.7</v>
      </c>
      <c r="E200" s="13">
        <v>1</v>
      </c>
      <c r="F200" s="13">
        <v>0.52500000000000002</v>
      </c>
      <c r="G200" s="14">
        <v>577.5</v>
      </c>
      <c r="H200" s="37" t="s">
        <v>473</v>
      </c>
    </row>
    <row r="201" spans="1:8" ht="16" thickBot="1" x14ac:dyDescent="0.25">
      <c r="A201" s="60" t="s">
        <v>403</v>
      </c>
      <c r="B201" s="12">
        <v>109.2</v>
      </c>
      <c r="C201" s="12">
        <v>94</v>
      </c>
      <c r="D201" s="12">
        <v>69.2</v>
      </c>
      <c r="E201" s="13">
        <v>1.1599999999999999</v>
      </c>
      <c r="F201" s="13">
        <v>0.68100000000000005</v>
      </c>
      <c r="G201" s="14">
        <v>365.6</v>
      </c>
      <c r="H201" s="37" t="s">
        <v>488</v>
      </c>
    </row>
    <row r="202" spans="1:8" ht="16" thickBot="1" x14ac:dyDescent="0.25">
      <c r="A202" s="60" t="s">
        <v>407</v>
      </c>
      <c r="B202" s="12">
        <v>132.1</v>
      </c>
      <c r="C202" s="12">
        <v>132.1</v>
      </c>
      <c r="D202" s="12">
        <v>87</v>
      </c>
      <c r="E202" s="13">
        <v>1</v>
      </c>
      <c r="F202" s="13">
        <v>0.65900000000000003</v>
      </c>
      <c r="G202" s="14">
        <v>596</v>
      </c>
      <c r="H202" s="37" t="s">
        <v>485</v>
      </c>
    </row>
    <row r="203" spans="1:8" ht="16" thickBot="1" x14ac:dyDescent="0.25">
      <c r="A203" s="60" t="s">
        <v>409</v>
      </c>
      <c r="B203" s="12">
        <v>88.9</v>
      </c>
      <c r="C203" s="12">
        <v>88.9</v>
      </c>
      <c r="D203" s="12">
        <v>33.655000000000001</v>
      </c>
      <c r="E203" s="13">
        <v>1</v>
      </c>
      <c r="F203" s="13">
        <v>0.378571428571429</v>
      </c>
      <c r="G203" s="14">
        <v>124.410492841601</v>
      </c>
      <c r="H203" s="34" t="s">
        <v>499</v>
      </c>
    </row>
    <row r="204" spans="1:8" ht="16" thickBot="1" x14ac:dyDescent="0.25">
      <c r="A204" s="60" t="s">
        <v>412</v>
      </c>
      <c r="B204" s="12">
        <v>106.7</v>
      </c>
      <c r="C204" s="12">
        <v>106.7</v>
      </c>
      <c r="D204" s="12">
        <v>87</v>
      </c>
      <c r="E204" s="13">
        <v>1</v>
      </c>
      <c r="F204" s="13">
        <v>0.81499999999999995</v>
      </c>
      <c r="G204" s="14">
        <v>873.8</v>
      </c>
      <c r="H204" s="37" t="s">
        <v>485</v>
      </c>
    </row>
    <row r="205" spans="1:8" ht="16" thickBot="1" x14ac:dyDescent="0.25">
      <c r="A205" s="60" t="s">
        <v>414</v>
      </c>
      <c r="B205" s="12">
        <v>111.8</v>
      </c>
      <c r="C205" s="12">
        <v>111.8</v>
      </c>
      <c r="D205" s="12">
        <v>150.5</v>
      </c>
      <c r="E205" s="13">
        <v>1</v>
      </c>
      <c r="F205" s="13">
        <v>1.35</v>
      </c>
      <c r="G205" s="14">
        <v>1476.3</v>
      </c>
      <c r="H205" s="37" t="s">
        <v>483</v>
      </c>
    </row>
    <row r="206" spans="1:8" ht="16" thickBot="1" x14ac:dyDescent="0.25">
      <c r="A206" s="60" t="s">
        <v>415</v>
      </c>
      <c r="B206" s="12">
        <v>106.7</v>
      </c>
      <c r="C206" s="12">
        <v>106.7</v>
      </c>
      <c r="D206" s="12">
        <v>112.4</v>
      </c>
      <c r="E206" s="13">
        <v>1</v>
      </c>
      <c r="F206" s="13">
        <v>1.05</v>
      </c>
      <c r="G206" s="14">
        <v>1004.6</v>
      </c>
      <c r="H206" s="37" t="s">
        <v>483</v>
      </c>
    </row>
    <row r="207" spans="1:8" ht="16" thickBot="1" x14ac:dyDescent="0.25">
      <c r="A207" s="60" t="s">
        <v>418</v>
      </c>
      <c r="B207" s="12">
        <v>106.68</v>
      </c>
      <c r="C207" s="12">
        <v>106.68</v>
      </c>
      <c r="D207" s="12">
        <v>43.814999999999998</v>
      </c>
      <c r="E207" s="13">
        <v>1</v>
      </c>
      <c r="F207" s="13">
        <v>0.41071428571428598</v>
      </c>
      <c r="G207" s="14">
        <v>239.85824772963201</v>
      </c>
      <c r="H207" s="34" t="s">
        <v>499</v>
      </c>
    </row>
    <row r="208" spans="1:8" ht="16" thickBot="1" x14ac:dyDescent="0.25">
      <c r="A208" s="60" t="s">
        <v>421</v>
      </c>
      <c r="B208" s="12">
        <v>78.739999999999995</v>
      </c>
      <c r="C208" s="12">
        <v>78.739999999999995</v>
      </c>
      <c r="D208" s="12">
        <v>29.21</v>
      </c>
      <c r="E208" s="13">
        <v>1</v>
      </c>
      <c r="F208" s="13">
        <v>0.37096774193548399</v>
      </c>
      <c r="G208" s="14">
        <v>84.167929474436903</v>
      </c>
      <c r="H208" s="34" t="s">
        <v>499</v>
      </c>
    </row>
    <row r="209" spans="1:8" ht="16" thickBot="1" x14ac:dyDescent="0.25">
      <c r="A209" s="60" t="s">
        <v>422</v>
      </c>
      <c r="B209" s="12">
        <v>88.9</v>
      </c>
      <c r="C209" s="12">
        <v>88.9</v>
      </c>
      <c r="D209" s="12">
        <v>69.215000000000003</v>
      </c>
      <c r="E209" s="13">
        <v>1</v>
      </c>
      <c r="F209" s="13">
        <v>0.77857142857142803</v>
      </c>
      <c r="G209" s="14">
        <v>429.62903753023301</v>
      </c>
      <c r="H209" s="34" t="s">
        <v>476</v>
      </c>
    </row>
    <row r="210" spans="1:8" ht="16" thickBot="1" x14ac:dyDescent="0.25">
      <c r="A210" s="60" t="s">
        <v>425</v>
      </c>
      <c r="B210" s="12"/>
      <c r="C210" s="12"/>
      <c r="D210" s="12"/>
      <c r="E210" s="13"/>
      <c r="F210" s="13"/>
      <c r="G210" s="14"/>
      <c r="H210" s="37"/>
    </row>
    <row r="211" spans="1:8" ht="16" thickBot="1" x14ac:dyDescent="0.25">
      <c r="A211" s="60" t="s">
        <v>428</v>
      </c>
      <c r="B211" s="12">
        <v>154.9</v>
      </c>
      <c r="C211" s="12">
        <v>154.9</v>
      </c>
      <c r="D211" s="12">
        <v>135.30000000000001</v>
      </c>
      <c r="E211" s="13">
        <v>1</v>
      </c>
      <c r="F211" s="13">
        <v>0.87</v>
      </c>
      <c r="G211" s="14">
        <v>1741</v>
      </c>
      <c r="H211" s="37" t="s">
        <v>483</v>
      </c>
    </row>
    <row r="212" spans="1:8" ht="16" thickBot="1" x14ac:dyDescent="0.25">
      <c r="A212" s="60" t="s">
        <v>429</v>
      </c>
      <c r="B212" s="12">
        <v>96.52</v>
      </c>
      <c r="C212" s="12">
        <v>96.52</v>
      </c>
      <c r="D212" s="12">
        <v>76.834999999999994</v>
      </c>
      <c r="E212" s="13">
        <v>1</v>
      </c>
      <c r="F212" s="13">
        <v>0.79605263157894701</v>
      </c>
      <c r="G212" s="14">
        <v>281.09531530961402</v>
      </c>
      <c r="H212" s="34" t="s">
        <v>476</v>
      </c>
    </row>
    <row r="213" spans="1:8" ht="16" thickBot="1" x14ac:dyDescent="0.25">
      <c r="A213" s="60" t="s">
        <v>430</v>
      </c>
      <c r="B213" s="12">
        <v>134.62</v>
      </c>
      <c r="C213" s="12">
        <f>CONVERT(36, "in", "cm")</f>
        <v>91.44</v>
      </c>
      <c r="D213" s="12">
        <v>79.375</v>
      </c>
      <c r="E213" s="13">
        <f>B213/C213</f>
        <v>1.4722222222222223</v>
      </c>
      <c r="F213" s="13">
        <v>0.589622641509434</v>
      </c>
      <c r="G213" s="14">
        <v>826.73692927662501</v>
      </c>
      <c r="H213" s="34" t="s">
        <v>492</v>
      </c>
    </row>
    <row r="214" spans="1:8" ht="16" thickBot="1" x14ac:dyDescent="0.25">
      <c r="A214" s="60" t="s">
        <v>431</v>
      </c>
      <c r="B214" s="12">
        <v>91.4</v>
      </c>
      <c r="C214" s="12">
        <v>91.4</v>
      </c>
      <c r="D214" s="12">
        <v>92.1</v>
      </c>
      <c r="E214" s="13">
        <v>1</v>
      </c>
      <c r="F214" s="13">
        <v>1.0069999999999999</v>
      </c>
      <c r="G214" s="14">
        <v>302.3</v>
      </c>
      <c r="H214" s="37" t="s">
        <v>488</v>
      </c>
    </row>
    <row r="215" spans="1:8" x14ac:dyDescent="0.2">
      <c r="A215" s="60" t="s">
        <v>432</v>
      </c>
      <c r="B215" s="12">
        <v>165.1</v>
      </c>
      <c r="C215" s="12">
        <v>96.5</v>
      </c>
      <c r="D215" s="12">
        <v>107.3</v>
      </c>
      <c r="E215" s="13">
        <v>1.71</v>
      </c>
      <c r="F215" s="13">
        <v>0.82</v>
      </c>
      <c r="G215" s="14">
        <v>1343.1</v>
      </c>
      <c r="H215" s="37" t="s">
        <v>483</v>
      </c>
    </row>
    <row r="216" spans="1:8" x14ac:dyDescent="0.2">
      <c r="A216" s="60" t="s">
        <v>433</v>
      </c>
      <c r="B216" s="34">
        <v>81.28</v>
      </c>
      <c r="C216" s="34">
        <v>81.28</v>
      </c>
      <c r="D216" s="34">
        <v>61.594999999999999</v>
      </c>
      <c r="E216" s="22">
        <v>1</v>
      </c>
      <c r="F216" s="22">
        <v>0.7578125</v>
      </c>
      <c r="G216" s="35">
        <v>159.79851353605301</v>
      </c>
      <c r="H216" s="23" t="s">
        <v>489</v>
      </c>
    </row>
    <row r="217" spans="1:8" x14ac:dyDescent="0.2">
      <c r="A217" s="60" t="s">
        <v>434</v>
      </c>
      <c r="B217" s="34">
        <v>147.32</v>
      </c>
      <c r="C217" s="34">
        <v>147.32</v>
      </c>
      <c r="D217" s="34">
        <v>53.975000000000001</v>
      </c>
      <c r="E217" s="22">
        <v>1</v>
      </c>
      <c r="F217" s="22">
        <v>0.36637931034482801</v>
      </c>
      <c r="G217" s="35">
        <v>828.14395566022301</v>
      </c>
      <c r="H217" s="34" t="s">
        <v>479</v>
      </c>
    </row>
    <row r="218" spans="1:8" x14ac:dyDescent="0.2">
      <c r="A218" s="60" t="s">
        <v>435</v>
      </c>
      <c r="B218" s="34">
        <v>137.19999999999999</v>
      </c>
      <c r="C218" s="34">
        <v>137.19999999999999</v>
      </c>
      <c r="D218" s="34">
        <v>89.5</v>
      </c>
      <c r="E218" s="22">
        <v>1</v>
      </c>
      <c r="F218" s="22">
        <v>0.65300000000000002</v>
      </c>
      <c r="G218" s="35">
        <v>661.5</v>
      </c>
      <c r="H218" s="37" t="s">
        <v>485</v>
      </c>
    </row>
    <row r="219" spans="1:8" x14ac:dyDescent="0.2">
      <c r="A219" s="60" t="s">
        <v>436</v>
      </c>
      <c r="B219" s="34">
        <v>80.010000000000005</v>
      </c>
      <c r="C219" s="34">
        <v>80.010000000000005</v>
      </c>
      <c r="D219" s="34">
        <v>63.5</v>
      </c>
      <c r="E219" s="22">
        <v>1</v>
      </c>
      <c r="F219" s="22">
        <v>0.79365079365079405</v>
      </c>
      <c r="G219" s="35">
        <v>159.632807522701</v>
      </c>
      <c r="H219" s="34" t="s">
        <v>476</v>
      </c>
    </row>
    <row r="220" spans="1:8" ht="16" thickBot="1" x14ac:dyDescent="0.25">
      <c r="A220" s="60" t="s">
        <v>437</v>
      </c>
      <c r="B220" s="34">
        <v>114.3</v>
      </c>
      <c r="C220" s="34">
        <v>81.28</v>
      </c>
      <c r="D220" s="34">
        <v>74.295000000000002</v>
      </c>
      <c r="E220" s="22">
        <v>1.40625</v>
      </c>
      <c r="F220" s="22">
        <v>0.75974025974026005</v>
      </c>
      <c r="G220" s="35">
        <v>368.92915516357601</v>
      </c>
      <c r="H220" s="34" t="s">
        <v>496</v>
      </c>
    </row>
    <row r="221" spans="1:8" ht="16" thickBot="1" x14ac:dyDescent="0.25">
      <c r="A221" s="60" t="s">
        <v>438</v>
      </c>
      <c r="B221" s="12"/>
      <c r="C221" s="12"/>
      <c r="D221" s="12"/>
      <c r="E221" s="13"/>
      <c r="F221" s="13"/>
      <c r="G221" s="14"/>
      <c r="H221" s="34"/>
    </row>
    <row r="222" spans="1:8" ht="16" thickBot="1" x14ac:dyDescent="0.25">
      <c r="A222" s="60" t="s">
        <v>439</v>
      </c>
      <c r="B222" s="12">
        <v>106.68</v>
      </c>
      <c r="C222" s="12">
        <v>106.68</v>
      </c>
      <c r="D222" s="12">
        <v>74.295000000000002</v>
      </c>
      <c r="E222" s="13">
        <v>1</v>
      </c>
      <c r="F222" s="13">
        <v>0.69642857142857195</v>
      </c>
      <c r="G222" s="14">
        <v>387.37561292175502</v>
      </c>
      <c r="H222" s="34" t="s">
        <v>476</v>
      </c>
    </row>
    <row r="223" spans="1:8" ht="16" thickBot="1" x14ac:dyDescent="0.25">
      <c r="A223" s="60" t="s">
        <v>440</v>
      </c>
      <c r="B223" s="12">
        <v>101.6</v>
      </c>
      <c r="C223" s="12">
        <v>101.6</v>
      </c>
      <c r="D223" s="12">
        <v>50.8</v>
      </c>
      <c r="E223" s="13">
        <v>1</v>
      </c>
      <c r="F223" s="13">
        <v>0.5</v>
      </c>
      <c r="G223" s="14">
        <v>411.85183901044599</v>
      </c>
      <c r="H223" s="34" t="s">
        <v>496</v>
      </c>
    </row>
    <row r="224" spans="1:8" ht="16" thickBot="1" x14ac:dyDescent="0.25">
      <c r="A224" s="60" t="s">
        <v>441</v>
      </c>
      <c r="B224" s="12">
        <v>152.4</v>
      </c>
      <c r="C224" s="12">
        <v>152.4</v>
      </c>
      <c r="D224" s="12">
        <v>78.739999999999995</v>
      </c>
      <c r="E224" s="13">
        <v>1</v>
      </c>
      <c r="F224" s="13">
        <v>0.51666666666666705</v>
      </c>
      <c r="G224" s="14">
        <v>665.50109036100503</v>
      </c>
      <c r="H224" s="34" t="s">
        <v>493</v>
      </c>
    </row>
    <row r="225" spans="1:8" ht="16" thickBot="1" x14ac:dyDescent="0.25">
      <c r="A225" s="60" t="s">
        <v>443</v>
      </c>
      <c r="B225" s="24">
        <v>142.19999999999999</v>
      </c>
      <c r="C225" s="24">
        <v>142.19999999999999</v>
      </c>
      <c r="D225" s="24">
        <v>109.9</v>
      </c>
      <c r="E225" s="13">
        <v>1</v>
      </c>
      <c r="F225" s="13">
        <v>0.77200000000000002</v>
      </c>
      <c r="G225" s="14">
        <v>872.8</v>
      </c>
      <c r="H225" s="37" t="s">
        <v>473</v>
      </c>
    </row>
    <row r="226" spans="1:8" ht="16" thickBot="1" x14ac:dyDescent="0.25">
      <c r="A226" s="60" t="s">
        <v>444</v>
      </c>
      <c r="B226" s="12">
        <v>147.32</v>
      </c>
      <c r="C226" s="12">
        <v>147.32</v>
      </c>
      <c r="D226" s="12">
        <v>111.125</v>
      </c>
      <c r="E226" s="13">
        <v>1</v>
      </c>
      <c r="F226" s="13">
        <v>0.75431034482758597</v>
      </c>
      <c r="G226" s="14">
        <v>1894.1967001988301</v>
      </c>
      <c r="H226" s="34" t="s">
        <v>475</v>
      </c>
    </row>
    <row r="227" spans="1:8" ht="16" thickBot="1" x14ac:dyDescent="0.25">
      <c r="A227" s="60" t="s">
        <v>445</v>
      </c>
      <c r="B227" s="12">
        <v>94</v>
      </c>
      <c r="C227" s="12">
        <v>94</v>
      </c>
      <c r="D227" s="12">
        <v>64.099999999999994</v>
      </c>
      <c r="E227" s="13">
        <v>1</v>
      </c>
      <c r="F227" s="13">
        <v>0.68200000000000005</v>
      </c>
      <c r="G227" s="14">
        <v>325.7</v>
      </c>
      <c r="H227" s="37" t="s">
        <v>488</v>
      </c>
    </row>
    <row r="228" spans="1:8" ht="16" thickBot="1" x14ac:dyDescent="0.25">
      <c r="A228" s="60" t="s">
        <v>447</v>
      </c>
      <c r="B228" s="12">
        <v>78.739999999999995</v>
      </c>
      <c r="C228" s="12">
        <v>78.739999999999995</v>
      </c>
      <c r="D228" s="12">
        <v>43.814999999999998</v>
      </c>
      <c r="E228" s="13">
        <v>1</v>
      </c>
      <c r="F228" s="13">
        <v>0.55645161290322598</v>
      </c>
      <c r="G228" s="14">
        <v>150.71967412005401</v>
      </c>
      <c r="H228" s="34" t="s">
        <v>476</v>
      </c>
    </row>
    <row r="229" spans="1:8" ht="16" thickBot="1" x14ac:dyDescent="0.25">
      <c r="A229" s="60" t="s">
        <v>448</v>
      </c>
      <c r="B229" s="12">
        <v>137.19999999999999</v>
      </c>
      <c r="C229" s="12">
        <v>137.19999999999999</v>
      </c>
      <c r="D229" s="12">
        <v>89.5</v>
      </c>
      <c r="E229" s="13">
        <v>1</v>
      </c>
      <c r="F229" s="13">
        <v>0.65</v>
      </c>
      <c r="G229" s="14">
        <v>1322.9</v>
      </c>
      <c r="H229" s="37" t="s">
        <v>483</v>
      </c>
    </row>
    <row r="230" spans="1:8" ht="16" thickBot="1" x14ac:dyDescent="0.25">
      <c r="A230" s="60" t="s">
        <v>449</v>
      </c>
      <c r="B230" s="12">
        <v>139.69999999999999</v>
      </c>
      <c r="C230" s="12">
        <v>139.69999999999999</v>
      </c>
      <c r="D230" s="12">
        <v>127.6</v>
      </c>
      <c r="E230" s="13">
        <v>1</v>
      </c>
      <c r="F230" s="13">
        <v>0.91</v>
      </c>
      <c r="G230" s="14">
        <v>978.2</v>
      </c>
      <c r="H230" s="37" t="s">
        <v>483</v>
      </c>
    </row>
    <row r="231" spans="1:8" ht="16" thickBot="1" x14ac:dyDescent="0.25">
      <c r="A231" s="60" t="s">
        <v>450</v>
      </c>
      <c r="B231" s="12">
        <v>144.80000000000001</v>
      </c>
      <c r="C231" s="12">
        <v>144.80000000000001</v>
      </c>
      <c r="D231" s="12">
        <v>94.6</v>
      </c>
      <c r="E231" s="13">
        <v>1</v>
      </c>
      <c r="F231" s="13">
        <v>0.65</v>
      </c>
      <c r="G231" s="14">
        <v>1013.7</v>
      </c>
      <c r="H231" s="37" t="s">
        <v>483</v>
      </c>
    </row>
    <row r="232" spans="1:8" ht="16" thickBot="1" x14ac:dyDescent="0.25">
      <c r="A232" s="60" t="s">
        <v>452</v>
      </c>
      <c r="B232" s="12">
        <v>55</v>
      </c>
      <c r="C232" s="12">
        <v>40</v>
      </c>
      <c r="D232" s="12">
        <v>6</v>
      </c>
      <c r="E232" s="13">
        <v>1.375</v>
      </c>
      <c r="F232" s="13">
        <v>0.12631578947368399</v>
      </c>
      <c r="G232" s="14">
        <v>6.94056356994325</v>
      </c>
      <c r="H232" s="34" t="s">
        <v>479</v>
      </c>
    </row>
    <row r="233" spans="1:8" x14ac:dyDescent="0.2">
      <c r="A233" s="60" t="s">
        <v>453</v>
      </c>
      <c r="B233" s="12">
        <v>166</v>
      </c>
      <c r="C233" s="12">
        <v>120</v>
      </c>
      <c r="D233" s="12">
        <v>55</v>
      </c>
      <c r="E233" s="13">
        <v>1.38333333333333</v>
      </c>
      <c r="F233" s="13">
        <v>0.38461538461538503</v>
      </c>
      <c r="G233" s="14">
        <v>517.35486019928896</v>
      </c>
      <c r="H233" s="34" t="s">
        <v>477</v>
      </c>
    </row>
  </sheetData>
  <sortState xmlns:xlrd2="http://schemas.microsoft.com/office/spreadsheetml/2017/richdata2" ref="A3:H234">
    <sortCondition ref="H149:H234"/>
  </sortState>
  <mergeCells count="1">
    <mergeCell ref="A1:H1"/>
  </mergeCells>
  <pageMargins left="0.7" right="0.7" top="0.75" bottom="0.75" header="0.3" footer="0.3"/>
  <pageSetup orientation="landscape" horizontalDpi="0" verticalDpi="0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B521C-DCEB-0A49-B890-F89FDE4425C5}">
  <dimension ref="A1:H109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sqref="A1:H1"/>
    </sheetView>
  </sheetViews>
  <sheetFormatPr baseColWidth="10" defaultRowHeight="15" x14ac:dyDescent="0.2"/>
  <cols>
    <col min="1" max="1" width="10.83203125" style="7"/>
    <col min="2" max="2" width="12.5" style="7" customWidth="1"/>
    <col min="3" max="3" width="12" style="7" customWidth="1"/>
    <col min="4" max="4" width="18.33203125" style="7" customWidth="1"/>
    <col min="5" max="6" width="10.83203125" style="77"/>
    <col min="7" max="7" width="19.1640625" style="7" customWidth="1"/>
    <col min="8" max="8" width="10.83203125" style="7"/>
  </cols>
  <sheetData>
    <row r="1" spans="1:8" ht="18" x14ac:dyDescent="0.2">
      <c r="A1" s="83" t="s">
        <v>524</v>
      </c>
      <c r="B1" s="83"/>
      <c r="C1" s="83"/>
      <c r="D1" s="83"/>
      <c r="E1" s="83"/>
      <c r="F1" s="83"/>
      <c r="G1" s="83"/>
      <c r="H1" s="83"/>
    </row>
    <row r="2" spans="1:8" ht="16" thickBot="1" x14ac:dyDescent="0.25">
      <c r="A2" s="67" t="s">
        <v>466</v>
      </c>
      <c r="B2" s="58" t="s">
        <v>467</v>
      </c>
      <c r="C2" s="58" t="s">
        <v>468</v>
      </c>
      <c r="D2" s="58" t="s">
        <v>469</v>
      </c>
      <c r="E2" s="59" t="s">
        <v>470</v>
      </c>
      <c r="F2" s="59" t="s">
        <v>471</v>
      </c>
      <c r="G2" s="58" t="s">
        <v>472</v>
      </c>
      <c r="H2" s="68" t="s">
        <v>465</v>
      </c>
    </row>
    <row r="3" spans="1:8" ht="16" thickBot="1" x14ac:dyDescent="0.25">
      <c r="A3" s="7" t="s">
        <v>19</v>
      </c>
      <c r="B3" s="12">
        <v>96.5</v>
      </c>
      <c r="C3" s="12">
        <v>81.3</v>
      </c>
      <c r="D3" s="12">
        <v>77.5</v>
      </c>
      <c r="E3" s="13">
        <v>1.19</v>
      </c>
      <c r="F3" s="13">
        <v>0.871</v>
      </c>
      <c r="G3" s="14">
        <v>646.70000000000005</v>
      </c>
      <c r="H3" s="15" t="s">
        <v>485</v>
      </c>
    </row>
    <row r="4" spans="1:8" ht="16" thickBot="1" x14ac:dyDescent="0.25">
      <c r="A4" s="7" t="s">
        <v>21</v>
      </c>
      <c r="B4" s="24">
        <v>152.4</v>
      </c>
      <c r="C4" s="24">
        <v>101.6</v>
      </c>
      <c r="D4" s="24">
        <v>99.1</v>
      </c>
      <c r="E4" s="13">
        <v>1.5</v>
      </c>
      <c r="F4" s="13">
        <v>0.78</v>
      </c>
      <c r="G4" s="25">
        <v>1093.5999999999999</v>
      </c>
      <c r="H4" s="15" t="s">
        <v>473</v>
      </c>
    </row>
    <row r="5" spans="1:8" ht="16" thickBot="1" x14ac:dyDescent="0.25">
      <c r="A5" s="7" t="s">
        <v>22</v>
      </c>
      <c r="B5" s="12">
        <v>157.47999999999999</v>
      </c>
      <c r="C5" s="12">
        <v>152.4</v>
      </c>
      <c r="D5" s="12">
        <v>123.19</v>
      </c>
      <c r="E5" s="13">
        <v>1.0333333333333301</v>
      </c>
      <c r="F5" s="13">
        <v>0.79508196721311497</v>
      </c>
      <c r="G5" s="14">
        <v>1198.4888515204</v>
      </c>
      <c r="H5" s="17" t="s">
        <v>475</v>
      </c>
    </row>
    <row r="6" spans="1:8" ht="16" thickBot="1" x14ac:dyDescent="0.25">
      <c r="A6" s="7" t="s">
        <v>25</v>
      </c>
      <c r="B6" s="12">
        <v>147.32</v>
      </c>
      <c r="C6" s="12">
        <v>139.69999999999999</v>
      </c>
      <c r="D6" s="12">
        <v>73.66</v>
      </c>
      <c r="E6" s="13">
        <v>1.054545455</v>
      </c>
      <c r="F6" s="13">
        <v>0.51327433600000005</v>
      </c>
      <c r="G6" s="14">
        <v>804.58259840000005</v>
      </c>
      <c r="H6" s="17" t="s">
        <v>492</v>
      </c>
    </row>
    <row r="7" spans="1:8" ht="16" thickBot="1" x14ac:dyDescent="0.25">
      <c r="A7" s="7" t="s">
        <v>29</v>
      </c>
      <c r="B7" s="12">
        <v>81.28</v>
      </c>
      <c r="C7" s="12">
        <v>78.739999999999995</v>
      </c>
      <c r="D7" s="12">
        <v>62.23</v>
      </c>
      <c r="E7" s="13">
        <v>1.0322580645161299</v>
      </c>
      <c r="F7" s="13">
        <v>0.77777777777777801</v>
      </c>
      <c r="G7" s="14">
        <v>106.33425374669</v>
      </c>
      <c r="H7" s="19" t="s">
        <v>489</v>
      </c>
    </row>
    <row r="8" spans="1:8" ht="16" thickBot="1" x14ac:dyDescent="0.25">
      <c r="A8" s="7" t="s">
        <v>30</v>
      </c>
      <c r="B8" s="24">
        <v>152.4</v>
      </c>
      <c r="C8" s="24">
        <v>121.9</v>
      </c>
      <c r="D8" s="24">
        <v>72.400000000000006</v>
      </c>
      <c r="E8" s="13">
        <v>1.25</v>
      </c>
      <c r="F8" s="13">
        <v>0.52800000000000002</v>
      </c>
      <c r="G8" s="25">
        <v>1056.4000000000001</v>
      </c>
      <c r="H8" s="15" t="s">
        <v>473</v>
      </c>
    </row>
    <row r="9" spans="1:8" ht="16" thickBot="1" x14ac:dyDescent="0.25">
      <c r="A9" s="7" t="s">
        <v>33</v>
      </c>
      <c r="B9" s="12">
        <v>101.6</v>
      </c>
      <c r="C9" s="12">
        <v>96.5</v>
      </c>
      <c r="D9" s="12">
        <v>96.5</v>
      </c>
      <c r="E9" s="13">
        <v>1.05</v>
      </c>
      <c r="F9" s="13">
        <v>0.97399999999999998</v>
      </c>
      <c r="G9" s="14">
        <v>928.6</v>
      </c>
      <c r="H9" s="15" t="s">
        <v>485</v>
      </c>
    </row>
    <row r="10" spans="1:8" ht="16" thickBot="1" x14ac:dyDescent="0.25">
      <c r="A10" s="7" t="s">
        <v>34</v>
      </c>
      <c r="B10" s="12">
        <v>137.19999999999999</v>
      </c>
      <c r="C10" s="12">
        <v>132.1</v>
      </c>
      <c r="D10" s="12">
        <v>99.1</v>
      </c>
      <c r="E10" s="13">
        <v>1.04</v>
      </c>
      <c r="F10" s="13">
        <v>0.74</v>
      </c>
      <c r="G10" s="14">
        <v>1662.8</v>
      </c>
      <c r="H10" s="15" t="s">
        <v>483</v>
      </c>
    </row>
    <row r="11" spans="1:8" ht="16" thickBot="1" x14ac:dyDescent="0.25">
      <c r="A11" s="7" t="s">
        <v>38</v>
      </c>
      <c r="B11" s="12">
        <v>104.1</v>
      </c>
      <c r="C11" s="12">
        <v>81.3</v>
      </c>
      <c r="D11" s="12">
        <v>63.5</v>
      </c>
      <c r="E11" s="13">
        <v>1.28</v>
      </c>
      <c r="F11" s="13">
        <v>0.68500000000000005</v>
      </c>
      <c r="G11" s="14">
        <v>365.1</v>
      </c>
      <c r="H11" s="15" t="s">
        <v>488</v>
      </c>
    </row>
    <row r="12" spans="1:8" ht="16" thickBot="1" x14ac:dyDescent="0.25">
      <c r="A12" s="7" t="s">
        <v>46</v>
      </c>
      <c r="B12" s="12">
        <v>111.8</v>
      </c>
      <c r="C12" s="12">
        <v>101.6</v>
      </c>
      <c r="D12" s="12">
        <v>67.3</v>
      </c>
      <c r="E12" s="13">
        <v>1.1000000000000001</v>
      </c>
      <c r="F12" s="13">
        <v>0.63100000000000001</v>
      </c>
      <c r="G12" s="14">
        <v>300.10000000000002</v>
      </c>
      <c r="H12" s="15" t="s">
        <v>488</v>
      </c>
    </row>
    <row r="13" spans="1:8" ht="16" thickBot="1" x14ac:dyDescent="0.25">
      <c r="A13" s="7" t="s">
        <v>52</v>
      </c>
      <c r="B13" s="12">
        <v>63.5</v>
      </c>
      <c r="C13" s="12">
        <v>58.4</v>
      </c>
      <c r="D13" s="12">
        <v>61</v>
      </c>
      <c r="E13" s="13">
        <v>1.0900000000000001</v>
      </c>
      <c r="F13" s="13">
        <v>1</v>
      </c>
      <c r="G13" s="14">
        <v>243.7</v>
      </c>
      <c r="H13" s="15" t="s">
        <v>488</v>
      </c>
    </row>
    <row r="14" spans="1:8" ht="16" thickBot="1" x14ac:dyDescent="0.25">
      <c r="A14" s="7" t="s">
        <v>57</v>
      </c>
      <c r="B14" s="12">
        <v>101.6</v>
      </c>
      <c r="C14" s="12">
        <v>66</v>
      </c>
      <c r="D14" s="12">
        <v>78.7</v>
      </c>
      <c r="E14" s="13">
        <v>1.54</v>
      </c>
      <c r="F14" s="13">
        <v>0.93899999999999995</v>
      </c>
      <c r="G14" s="14">
        <v>207.5</v>
      </c>
      <c r="H14" s="15" t="s">
        <v>488</v>
      </c>
    </row>
    <row r="15" spans="1:8" ht="16" thickBot="1" x14ac:dyDescent="0.25">
      <c r="A15" s="7" t="s">
        <v>59</v>
      </c>
      <c r="B15" s="12">
        <v>81.3</v>
      </c>
      <c r="C15" s="12">
        <v>76.2</v>
      </c>
      <c r="D15" s="12">
        <v>76.2</v>
      </c>
      <c r="E15" s="13">
        <v>1.07</v>
      </c>
      <c r="F15" s="13">
        <v>0.96799999999999997</v>
      </c>
      <c r="G15" s="14">
        <v>370.9</v>
      </c>
      <c r="H15" s="15" t="s">
        <v>488</v>
      </c>
    </row>
    <row r="16" spans="1:8" ht="16" thickBot="1" x14ac:dyDescent="0.25">
      <c r="A16" s="7" t="s">
        <v>68</v>
      </c>
      <c r="B16" s="12"/>
      <c r="C16" s="12"/>
      <c r="D16" s="12"/>
      <c r="E16" s="13"/>
      <c r="F16" s="13"/>
      <c r="G16" s="14"/>
      <c r="H16" s="19"/>
    </row>
    <row r="17" spans="1:8" ht="16" thickBot="1" x14ac:dyDescent="0.25">
      <c r="A17" s="7" t="s">
        <v>69</v>
      </c>
      <c r="B17" s="12">
        <v>106.68</v>
      </c>
      <c r="C17" s="12">
        <v>106.68</v>
      </c>
      <c r="D17" s="12">
        <v>54.61</v>
      </c>
      <c r="E17" s="13">
        <v>1</v>
      </c>
      <c r="F17" s="13">
        <v>0.51190476190476197</v>
      </c>
      <c r="G17" s="14">
        <v>329.33453448454298</v>
      </c>
      <c r="H17" s="17" t="s">
        <v>496</v>
      </c>
    </row>
    <row r="18" spans="1:8" ht="16" thickBot="1" x14ac:dyDescent="0.25">
      <c r="A18" s="7" t="s">
        <v>74</v>
      </c>
      <c r="B18" s="12">
        <v>69.849999999999994</v>
      </c>
      <c r="C18" s="12">
        <v>63.5</v>
      </c>
      <c r="D18" s="12">
        <v>46.99</v>
      </c>
      <c r="E18" s="13">
        <v>1.1000000000000001</v>
      </c>
      <c r="F18" s="13">
        <v>0.70476190476190503</v>
      </c>
      <c r="G18" s="14">
        <v>108.217288292487</v>
      </c>
      <c r="H18" s="19" t="s">
        <v>489</v>
      </c>
    </row>
    <row r="19" spans="1:8" ht="16" thickBot="1" x14ac:dyDescent="0.25">
      <c r="A19" s="7" t="s">
        <v>83</v>
      </c>
      <c r="B19" s="12">
        <v>157.47999999999999</v>
      </c>
      <c r="C19" s="12">
        <v>152.4</v>
      </c>
      <c r="D19" s="12">
        <v>60.96</v>
      </c>
      <c r="E19" s="13">
        <v>1.0333333333333301</v>
      </c>
      <c r="F19" s="13">
        <v>0.39344262295082</v>
      </c>
      <c r="G19" s="14">
        <v>858.71108433678</v>
      </c>
      <c r="H19" s="17" t="s">
        <v>492</v>
      </c>
    </row>
    <row r="20" spans="1:8" ht="16" thickBot="1" x14ac:dyDescent="0.25">
      <c r="A20" s="7" t="s">
        <v>88</v>
      </c>
      <c r="B20" s="12">
        <v>124.5</v>
      </c>
      <c r="C20" s="12">
        <v>111.8</v>
      </c>
      <c r="D20" s="12">
        <v>139.69999999999999</v>
      </c>
      <c r="E20" s="13">
        <v>1.1100000000000001</v>
      </c>
      <c r="F20" s="13">
        <v>1.1830000000000001</v>
      </c>
      <c r="G20" s="14">
        <v>843.2</v>
      </c>
      <c r="H20" s="15" t="s">
        <v>485</v>
      </c>
    </row>
    <row r="21" spans="1:8" ht="16" thickBot="1" x14ac:dyDescent="0.25">
      <c r="A21" s="7" t="s">
        <v>95</v>
      </c>
      <c r="B21" s="12"/>
      <c r="C21" s="12"/>
      <c r="D21" s="12"/>
      <c r="E21" s="13"/>
      <c r="F21" s="13"/>
      <c r="G21" s="14"/>
      <c r="H21" s="15"/>
    </row>
    <row r="22" spans="1:8" ht="16" thickBot="1" x14ac:dyDescent="0.25">
      <c r="A22" s="7" t="s">
        <v>99</v>
      </c>
      <c r="B22" s="12">
        <v>94</v>
      </c>
      <c r="C22" s="12">
        <v>88.9</v>
      </c>
      <c r="D22" s="12">
        <v>118.1</v>
      </c>
      <c r="E22" s="13">
        <v>1.06</v>
      </c>
      <c r="F22" s="13">
        <v>1.292</v>
      </c>
      <c r="G22" s="14">
        <v>775</v>
      </c>
      <c r="H22" s="15" t="s">
        <v>485</v>
      </c>
    </row>
    <row r="23" spans="1:8" ht="16" thickBot="1" x14ac:dyDescent="0.25">
      <c r="A23" s="7" t="s">
        <v>100</v>
      </c>
      <c r="B23" s="12">
        <v>76.2</v>
      </c>
      <c r="C23" s="12">
        <v>76.2</v>
      </c>
      <c r="D23" s="12">
        <v>69.900000000000006</v>
      </c>
      <c r="E23" s="13">
        <v>1</v>
      </c>
      <c r="F23" s="13">
        <v>0.91700000000000004</v>
      </c>
      <c r="G23" s="14">
        <v>318.5</v>
      </c>
      <c r="H23" s="15" t="s">
        <v>488</v>
      </c>
    </row>
    <row r="24" spans="1:8" ht="16" thickBot="1" x14ac:dyDescent="0.25">
      <c r="A24" s="7" t="s">
        <v>102</v>
      </c>
      <c r="B24" s="12"/>
      <c r="C24" s="12"/>
      <c r="D24" s="12"/>
      <c r="E24" s="13"/>
      <c r="F24" s="13"/>
      <c r="G24" s="14"/>
      <c r="H24" s="17"/>
    </row>
    <row r="25" spans="1:8" ht="16" thickBot="1" x14ac:dyDescent="0.25">
      <c r="A25" s="7" t="s">
        <v>474</v>
      </c>
      <c r="B25" s="24">
        <v>127</v>
      </c>
      <c r="C25" s="24">
        <v>101.6</v>
      </c>
      <c r="D25" s="24">
        <v>83.8</v>
      </c>
      <c r="E25" s="13">
        <v>1.25</v>
      </c>
      <c r="F25" s="13">
        <v>0.73299999999999998</v>
      </c>
      <c r="G25" s="25">
        <v>558.4</v>
      </c>
      <c r="H25" s="15" t="s">
        <v>473</v>
      </c>
    </row>
    <row r="26" spans="1:8" ht="16" thickBot="1" x14ac:dyDescent="0.25">
      <c r="A26" s="7" t="s">
        <v>494</v>
      </c>
      <c r="B26" s="12">
        <v>95.25</v>
      </c>
      <c r="C26" s="12">
        <v>76.2</v>
      </c>
      <c r="D26" s="12">
        <v>83.82</v>
      </c>
      <c r="E26" s="13">
        <f>B26/C26</f>
        <v>1.25</v>
      </c>
      <c r="F26" s="13">
        <v>0.97777777777777797</v>
      </c>
      <c r="G26" s="14">
        <v>477.81248510196298</v>
      </c>
      <c r="H26" s="17" t="s">
        <v>493</v>
      </c>
    </row>
    <row r="27" spans="1:8" ht="16" thickBot="1" x14ac:dyDescent="0.25">
      <c r="A27" s="7" t="s">
        <v>103</v>
      </c>
      <c r="B27" s="12">
        <v>137.19999999999999</v>
      </c>
      <c r="C27" s="12">
        <v>132.1</v>
      </c>
      <c r="D27" s="12">
        <v>86.4</v>
      </c>
      <c r="E27" s="13">
        <v>1.04</v>
      </c>
      <c r="F27" s="13">
        <v>0.64200000000000002</v>
      </c>
      <c r="G27" s="14">
        <v>650.29999999999995</v>
      </c>
      <c r="H27" s="15" t="s">
        <v>485</v>
      </c>
    </row>
    <row r="28" spans="1:8" ht="16" thickBot="1" x14ac:dyDescent="0.25">
      <c r="A28" s="7" t="s">
        <v>108</v>
      </c>
      <c r="B28" s="12">
        <v>109.2</v>
      </c>
      <c r="C28" s="12">
        <v>99.1</v>
      </c>
      <c r="D28" s="12">
        <v>102.9</v>
      </c>
      <c r="E28" s="13">
        <v>1.1000000000000001</v>
      </c>
      <c r="F28" s="13">
        <v>0.98799999999999999</v>
      </c>
      <c r="G28" s="14">
        <v>679.2</v>
      </c>
      <c r="H28" s="15" t="s">
        <v>485</v>
      </c>
    </row>
    <row r="29" spans="1:8" ht="16" thickBot="1" x14ac:dyDescent="0.25">
      <c r="A29" s="7" t="s">
        <v>116</v>
      </c>
      <c r="B29" s="12">
        <v>149.9</v>
      </c>
      <c r="C29" s="12">
        <v>137.19999999999999</v>
      </c>
      <c r="D29" s="12">
        <v>87.6</v>
      </c>
      <c r="E29" s="13">
        <v>1.0900000000000001</v>
      </c>
      <c r="F29" s="13">
        <v>0.61099999999999999</v>
      </c>
      <c r="G29" s="14">
        <v>873</v>
      </c>
      <c r="H29" s="15" t="s">
        <v>485</v>
      </c>
    </row>
    <row r="30" spans="1:8" ht="16" thickBot="1" x14ac:dyDescent="0.25">
      <c r="A30" s="7" t="s">
        <v>118</v>
      </c>
      <c r="B30" s="12">
        <v>55.88</v>
      </c>
      <c r="C30" s="12">
        <v>50.8</v>
      </c>
      <c r="D30" s="12">
        <v>69.849999999999994</v>
      </c>
      <c r="E30" s="13">
        <v>1.1000000000000001</v>
      </c>
      <c r="F30" s="13">
        <v>1.30952380952381</v>
      </c>
      <c r="G30" s="14">
        <v>77.865738312912498</v>
      </c>
      <c r="H30" s="17" t="s">
        <v>482</v>
      </c>
    </row>
    <row r="31" spans="1:8" ht="16" thickBot="1" x14ac:dyDescent="0.25">
      <c r="A31" s="7" t="s">
        <v>122</v>
      </c>
      <c r="B31" s="12">
        <v>86.4</v>
      </c>
      <c r="C31" s="12">
        <v>76.2</v>
      </c>
      <c r="D31" s="12">
        <v>66</v>
      </c>
      <c r="E31" s="13">
        <f>86.4/76.2</f>
        <v>1.1338582677165354</v>
      </c>
      <c r="F31" s="13">
        <f>66/80.4</f>
        <v>0.82089552238805963</v>
      </c>
      <c r="G31" s="14">
        <f>(0.5*PI()*43.2*38.1*66)/1000</f>
        <v>170.63673595308492</v>
      </c>
      <c r="H31" s="17" t="s">
        <v>489</v>
      </c>
    </row>
    <row r="32" spans="1:8" ht="16" thickBot="1" x14ac:dyDescent="0.25">
      <c r="A32" s="7" t="s">
        <v>129</v>
      </c>
      <c r="B32" s="12">
        <v>104.1</v>
      </c>
      <c r="C32" s="12">
        <v>96.5</v>
      </c>
      <c r="D32" s="12">
        <v>71.099999999999994</v>
      </c>
      <c r="E32" s="13">
        <f>104.1/96.5</f>
        <v>1.0787564766839377</v>
      </c>
      <c r="F32" s="13">
        <f>71.1/100.2</f>
        <v>0.70958083832335317</v>
      </c>
      <c r="G32" s="14">
        <f>((PI()*((50.1*50.1)+(50.1*45.1)+(45.1*45.1))*D32)/3)/1000</f>
        <v>506.56190083552309</v>
      </c>
      <c r="H32" s="17" t="s">
        <v>485</v>
      </c>
    </row>
    <row r="33" spans="1:8" ht="16" thickBot="1" x14ac:dyDescent="0.25">
      <c r="A33" s="7" t="s">
        <v>132</v>
      </c>
      <c r="B33" s="12"/>
      <c r="C33" s="12"/>
      <c r="D33" s="12"/>
      <c r="E33" s="13"/>
      <c r="F33" s="13"/>
      <c r="G33" s="14"/>
      <c r="H33" s="15"/>
    </row>
    <row r="34" spans="1:8" ht="16" thickBot="1" x14ac:dyDescent="0.25">
      <c r="A34" s="7" t="s">
        <v>134</v>
      </c>
      <c r="B34" s="12">
        <v>81.3</v>
      </c>
      <c r="C34" s="12">
        <v>78.7</v>
      </c>
      <c r="D34" s="12">
        <v>67.3</v>
      </c>
      <c r="E34" s="13">
        <v>1.03</v>
      </c>
      <c r="F34" s="13">
        <v>0.84099999999999997</v>
      </c>
      <c r="G34" s="14">
        <v>338.4</v>
      </c>
      <c r="H34" s="15" t="s">
        <v>488</v>
      </c>
    </row>
    <row r="35" spans="1:8" ht="16" thickBot="1" x14ac:dyDescent="0.25">
      <c r="A35" s="7" t="s">
        <v>136</v>
      </c>
      <c r="B35" s="12">
        <v>81.28</v>
      </c>
      <c r="C35" s="12">
        <v>76.2</v>
      </c>
      <c r="D35" s="12">
        <v>74.930000000000007</v>
      </c>
      <c r="E35" s="13">
        <v>1.066666667</v>
      </c>
      <c r="F35" s="13">
        <v>0.95161290300000001</v>
      </c>
      <c r="G35" s="14">
        <v>182.24443880000001</v>
      </c>
      <c r="H35" s="19" t="s">
        <v>489</v>
      </c>
    </row>
    <row r="36" spans="1:8" ht="16" thickBot="1" x14ac:dyDescent="0.25">
      <c r="A36" s="7" t="s">
        <v>149</v>
      </c>
      <c r="B36" s="12">
        <v>81.3</v>
      </c>
      <c r="C36" s="12">
        <v>63.5</v>
      </c>
      <c r="D36" s="12">
        <v>58.4</v>
      </c>
      <c r="E36" s="13">
        <v>1.28</v>
      </c>
      <c r="F36" s="13">
        <v>0.80700000000000005</v>
      </c>
      <c r="G36" s="14">
        <v>240.4</v>
      </c>
      <c r="H36" s="15" t="s">
        <v>488</v>
      </c>
    </row>
    <row r="37" spans="1:8" ht="16" thickBot="1" x14ac:dyDescent="0.25">
      <c r="A37" s="7" t="s">
        <v>150</v>
      </c>
      <c r="B37" s="24">
        <v>96.5</v>
      </c>
      <c r="C37" s="24">
        <v>83.8</v>
      </c>
      <c r="D37" s="24">
        <v>53.3</v>
      </c>
      <c r="E37" s="13">
        <f>B37/C37</f>
        <v>1.1515513126491648</v>
      </c>
      <c r="F37" s="13">
        <f>D37/((B37+C37)/2)</f>
        <v>0.59123682750970596</v>
      </c>
      <c r="G37" s="25">
        <f>(0.5*PI()*(B37/2)*(C37/2)*D37)/1000</f>
        <v>169.26159408976474</v>
      </c>
      <c r="H37" s="15" t="s">
        <v>489</v>
      </c>
    </row>
    <row r="38" spans="1:8" ht="16" thickBot="1" x14ac:dyDescent="0.25">
      <c r="A38" s="7" t="s">
        <v>158</v>
      </c>
      <c r="B38" s="12"/>
      <c r="C38" s="12"/>
      <c r="D38" s="12"/>
      <c r="E38" s="13"/>
      <c r="F38" s="13"/>
      <c r="G38" s="14"/>
      <c r="H38" s="17"/>
    </row>
    <row r="39" spans="1:8" ht="16" thickBot="1" x14ac:dyDescent="0.25">
      <c r="A39" s="7" t="s">
        <v>170</v>
      </c>
      <c r="B39" s="12">
        <v>116.84</v>
      </c>
      <c r="C39" s="12">
        <v>116.84</v>
      </c>
      <c r="D39" s="12">
        <v>63.5</v>
      </c>
      <c r="E39" s="13">
        <v>1</v>
      </c>
      <c r="F39" s="13">
        <v>0.54347826099999996</v>
      </c>
      <c r="G39" s="14">
        <v>474.4876395</v>
      </c>
      <c r="H39" s="17" t="s">
        <v>496</v>
      </c>
    </row>
    <row r="40" spans="1:8" ht="16" thickBot="1" x14ac:dyDescent="0.25">
      <c r="A40" s="7" t="s">
        <v>202</v>
      </c>
      <c r="B40" s="12"/>
      <c r="C40" s="12"/>
      <c r="D40" s="12"/>
      <c r="E40" s="13"/>
      <c r="F40" s="13"/>
      <c r="G40" s="14"/>
      <c r="H40" s="15"/>
    </row>
    <row r="41" spans="1:8" ht="16" thickBot="1" x14ac:dyDescent="0.25">
      <c r="A41" s="7" t="s">
        <v>204</v>
      </c>
      <c r="B41" s="12">
        <v>119.4</v>
      </c>
      <c r="C41" s="12">
        <v>119.4</v>
      </c>
      <c r="D41" s="12">
        <v>114.3</v>
      </c>
      <c r="E41" s="13">
        <v>1</v>
      </c>
      <c r="F41" s="13">
        <v>0.95699999999999996</v>
      </c>
      <c r="G41" s="14">
        <v>639.70000000000005</v>
      </c>
      <c r="H41" s="15" t="s">
        <v>485</v>
      </c>
    </row>
    <row r="42" spans="1:8" ht="16" thickBot="1" x14ac:dyDescent="0.25">
      <c r="A42" s="7" t="s">
        <v>205</v>
      </c>
      <c r="B42" s="24">
        <v>111.8</v>
      </c>
      <c r="C42" s="24">
        <v>106.7</v>
      </c>
      <c r="D42" s="24">
        <v>121.9</v>
      </c>
      <c r="E42" s="13">
        <v>1.05</v>
      </c>
      <c r="F42" s="13">
        <v>1.1160000000000001</v>
      </c>
      <c r="G42" s="25">
        <v>570.79999999999995</v>
      </c>
      <c r="H42" s="15" t="s">
        <v>473</v>
      </c>
    </row>
    <row r="43" spans="1:8" ht="16" thickBot="1" x14ac:dyDescent="0.25">
      <c r="A43" s="7" t="s">
        <v>207</v>
      </c>
      <c r="B43" s="12">
        <v>91.4</v>
      </c>
      <c r="C43" s="12">
        <v>91.4</v>
      </c>
      <c r="D43" s="12">
        <v>88.9</v>
      </c>
      <c r="E43" s="13">
        <v>1</v>
      </c>
      <c r="F43" s="13">
        <v>0.97199999999999998</v>
      </c>
      <c r="G43" s="14">
        <v>583.79999999999995</v>
      </c>
      <c r="H43" s="15" t="s">
        <v>473</v>
      </c>
    </row>
    <row r="44" spans="1:8" ht="16" thickBot="1" x14ac:dyDescent="0.25">
      <c r="A44" s="7" t="s">
        <v>250</v>
      </c>
      <c r="B44" s="12"/>
      <c r="C44" s="12"/>
      <c r="D44" s="12"/>
      <c r="E44" s="13"/>
      <c r="F44" s="13"/>
      <c r="G44" s="14"/>
      <c r="H44" s="17"/>
    </row>
    <row r="45" spans="1:8" ht="16" thickBot="1" x14ac:dyDescent="0.25">
      <c r="A45" s="7" t="s">
        <v>260</v>
      </c>
      <c r="B45" s="12">
        <v>144.78</v>
      </c>
      <c r="C45" s="12">
        <v>144.78</v>
      </c>
      <c r="D45" s="12">
        <v>94.614999999999995</v>
      </c>
      <c r="E45" s="13">
        <v>1</v>
      </c>
      <c r="F45" s="13">
        <v>0.65350877192982404</v>
      </c>
      <c r="G45" s="14">
        <v>1557.63974309997</v>
      </c>
      <c r="H45" s="17" t="s">
        <v>475</v>
      </c>
    </row>
    <row r="46" spans="1:8" ht="16" thickBot="1" x14ac:dyDescent="0.25">
      <c r="A46" s="7" t="s">
        <v>261</v>
      </c>
      <c r="B46" s="12">
        <v>91.44</v>
      </c>
      <c r="C46" s="12">
        <v>91.44</v>
      </c>
      <c r="D46" s="12">
        <v>52.704999999999998</v>
      </c>
      <c r="E46" s="13">
        <v>1</v>
      </c>
      <c r="F46" s="13">
        <v>0.57638888888888895</v>
      </c>
      <c r="G46" s="14">
        <v>249.712392869913</v>
      </c>
      <c r="H46" s="17" t="s">
        <v>476</v>
      </c>
    </row>
    <row r="47" spans="1:8" ht="16" thickBot="1" x14ac:dyDescent="0.25">
      <c r="A47" s="7" t="s">
        <v>264</v>
      </c>
      <c r="B47" s="12">
        <v>144.80000000000001</v>
      </c>
      <c r="C47" s="12">
        <v>144.80000000000001</v>
      </c>
      <c r="D47" s="12">
        <v>87</v>
      </c>
      <c r="E47" s="13">
        <v>1</v>
      </c>
      <c r="F47" s="13">
        <v>0.60099999999999998</v>
      </c>
      <c r="G47" s="14">
        <v>716.1</v>
      </c>
      <c r="H47" s="15" t="s">
        <v>485</v>
      </c>
    </row>
    <row r="48" spans="1:8" ht="16" thickBot="1" x14ac:dyDescent="0.25">
      <c r="A48" s="7" t="s">
        <v>266</v>
      </c>
      <c r="B48" s="12">
        <v>116.8</v>
      </c>
      <c r="C48" s="12">
        <v>116.8</v>
      </c>
      <c r="D48" s="12">
        <v>73</v>
      </c>
      <c r="E48" s="13">
        <v>1</v>
      </c>
      <c r="F48" s="13">
        <v>0.625</v>
      </c>
      <c r="G48" s="14">
        <v>783</v>
      </c>
      <c r="H48" s="15" t="s">
        <v>485</v>
      </c>
    </row>
    <row r="49" spans="1:8" ht="16" thickBot="1" x14ac:dyDescent="0.25">
      <c r="A49" s="7" t="s">
        <v>269</v>
      </c>
      <c r="B49" s="12">
        <v>106.7</v>
      </c>
      <c r="C49" s="12">
        <v>106.7</v>
      </c>
      <c r="D49" s="12">
        <v>104.8</v>
      </c>
      <c r="E49" s="13">
        <v>1</v>
      </c>
      <c r="F49" s="13">
        <v>0.98199999999999998</v>
      </c>
      <c r="G49" s="14">
        <v>592.5</v>
      </c>
      <c r="H49" s="15" t="s">
        <v>485</v>
      </c>
    </row>
    <row r="50" spans="1:8" ht="16" thickBot="1" x14ac:dyDescent="0.25">
      <c r="A50" s="7" t="s">
        <v>270</v>
      </c>
      <c r="B50" s="24">
        <v>132.1</v>
      </c>
      <c r="C50" s="24">
        <v>132.1</v>
      </c>
      <c r="D50" s="24">
        <v>87</v>
      </c>
      <c r="E50" s="13">
        <v>1</v>
      </c>
      <c r="F50" s="13">
        <v>0.65900000000000003</v>
      </c>
      <c r="G50" s="25">
        <v>596</v>
      </c>
      <c r="H50" s="15" t="s">
        <v>473</v>
      </c>
    </row>
    <row r="51" spans="1:8" ht="16" thickBot="1" x14ac:dyDescent="0.25">
      <c r="A51" s="7" t="s">
        <v>271</v>
      </c>
      <c r="B51" s="12">
        <v>91.4</v>
      </c>
      <c r="C51" s="12">
        <v>91.4</v>
      </c>
      <c r="D51" s="12">
        <v>89.5</v>
      </c>
      <c r="E51" s="13">
        <v>1</v>
      </c>
      <c r="F51" s="13">
        <v>0.97899999999999998</v>
      </c>
      <c r="G51" s="14">
        <v>294</v>
      </c>
      <c r="H51" s="15" t="s">
        <v>488</v>
      </c>
    </row>
    <row r="52" spans="1:8" ht="16" thickBot="1" x14ac:dyDescent="0.25">
      <c r="A52" s="7" t="s">
        <v>274</v>
      </c>
      <c r="B52" s="12">
        <v>149.86000000000001</v>
      </c>
      <c r="C52" s="12">
        <v>149.86000000000001</v>
      </c>
      <c r="D52" s="12">
        <v>46.99</v>
      </c>
      <c r="E52" s="13">
        <v>1</v>
      </c>
      <c r="F52" s="13">
        <v>0.31355932203389802</v>
      </c>
      <c r="G52" s="14">
        <v>590.57194146270297</v>
      </c>
      <c r="H52" s="17" t="s">
        <v>493</v>
      </c>
    </row>
    <row r="53" spans="1:8" ht="16" thickBot="1" x14ac:dyDescent="0.25">
      <c r="A53" s="7" t="s">
        <v>276</v>
      </c>
      <c r="B53" s="12">
        <v>142.19999999999999</v>
      </c>
      <c r="C53" s="12">
        <v>142.19999999999999</v>
      </c>
      <c r="D53" s="12">
        <v>94.6</v>
      </c>
      <c r="E53" s="13">
        <v>1</v>
      </c>
      <c r="F53" s="13">
        <v>0.67</v>
      </c>
      <c r="G53" s="14">
        <v>1227.5</v>
      </c>
      <c r="H53" s="15" t="s">
        <v>483</v>
      </c>
    </row>
    <row r="54" spans="1:8" ht="16" thickBot="1" x14ac:dyDescent="0.25">
      <c r="A54" s="7" t="s">
        <v>280</v>
      </c>
      <c r="B54" s="24">
        <v>139.69999999999999</v>
      </c>
      <c r="C54" s="24">
        <v>139.69999999999999</v>
      </c>
      <c r="D54" s="24">
        <v>76.8</v>
      </c>
      <c r="E54" s="13">
        <v>1</v>
      </c>
      <c r="F54" s="13">
        <v>0.55000000000000004</v>
      </c>
      <c r="G54" s="25">
        <v>976.6</v>
      </c>
      <c r="H54" s="15" t="s">
        <v>473</v>
      </c>
    </row>
    <row r="55" spans="1:8" ht="16" thickBot="1" x14ac:dyDescent="0.25">
      <c r="A55" s="7" t="s">
        <v>287</v>
      </c>
      <c r="B55" s="12">
        <v>96.5</v>
      </c>
      <c r="C55" s="12">
        <v>96.5</v>
      </c>
      <c r="D55" s="12">
        <v>69.2</v>
      </c>
      <c r="E55" s="13">
        <v>1</v>
      </c>
      <c r="F55" s="13">
        <v>0.71699999999999997</v>
      </c>
      <c r="G55" s="14">
        <v>313.7</v>
      </c>
      <c r="H55" s="15" t="s">
        <v>488</v>
      </c>
    </row>
    <row r="56" spans="1:8" ht="16" thickBot="1" x14ac:dyDescent="0.25">
      <c r="A56" s="7" t="s">
        <v>297</v>
      </c>
      <c r="B56" s="12">
        <v>76.2</v>
      </c>
      <c r="C56" s="12">
        <v>76.2</v>
      </c>
      <c r="D56" s="12">
        <v>40.005000000000003</v>
      </c>
      <c r="E56" s="13">
        <v>1</v>
      </c>
      <c r="F56" s="13">
        <v>0.52500000000000002</v>
      </c>
      <c r="G56" s="14">
        <v>124.741636735597</v>
      </c>
      <c r="H56" s="17" t="s">
        <v>477</v>
      </c>
    </row>
    <row r="57" spans="1:8" ht="16" thickBot="1" x14ac:dyDescent="0.25">
      <c r="A57" s="7" t="s">
        <v>303</v>
      </c>
      <c r="B57" s="12">
        <v>109.22</v>
      </c>
      <c r="C57" s="12">
        <v>109.22</v>
      </c>
      <c r="D57" s="12">
        <v>59.055</v>
      </c>
      <c r="E57" s="13">
        <v>1</v>
      </c>
      <c r="F57" s="13">
        <v>0.54069767441860495</v>
      </c>
      <c r="G57" s="14">
        <v>384.48098627589701</v>
      </c>
      <c r="H57" s="17" t="s">
        <v>496</v>
      </c>
    </row>
    <row r="58" spans="1:8" ht="16" thickBot="1" x14ac:dyDescent="0.25">
      <c r="A58" s="7" t="s">
        <v>306</v>
      </c>
      <c r="B58" s="12">
        <v>167.64</v>
      </c>
      <c r="C58" s="12">
        <v>167.64</v>
      </c>
      <c r="D58" s="12">
        <v>41.274999999999999</v>
      </c>
      <c r="E58" s="13">
        <v>1</v>
      </c>
      <c r="F58" s="13">
        <v>0.24621212121212099</v>
      </c>
      <c r="G58" s="14">
        <v>589.15727329693505</v>
      </c>
      <c r="H58" s="17" t="s">
        <v>493</v>
      </c>
    </row>
    <row r="59" spans="1:8" ht="16" thickBot="1" x14ac:dyDescent="0.25">
      <c r="A59" s="7" t="s">
        <v>307</v>
      </c>
      <c r="B59" s="12">
        <v>76.2</v>
      </c>
      <c r="C59" s="12">
        <v>76.2</v>
      </c>
      <c r="D59" s="12">
        <v>36.195</v>
      </c>
      <c r="E59" s="13">
        <v>1</v>
      </c>
      <c r="F59" s="13">
        <v>0.47499999999999998</v>
      </c>
      <c r="G59" s="14">
        <v>107.35939769423599</v>
      </c>
      <c r="H59" s="17" t="s">
        <v>477</v>
      </c>
    </row>
    <row r="60" spans="1:8" ht="16" thickBot="1" x14ac:dyDescent="0.25">
      <c r="A60" s="7" t="s">
        <v>310</v>
      </c>
      <c r="B60" s="12">
        <v>88.9</v>
      </c>
      <c r="C60" s="12">
        <v>88.9</v>
      </c>
      <c r="D60" s="12">
        <v>61.6</v>
      </c>
      <c r="E60" s="13">
        <v>1</v>
      </c>
      <c r="F60" s="13">
        <v>0.69299999999999995</v>
      </c>
      <c r="G60" s="14">
        <v>382.3</v>
      </c>
      <c r="H60" s="15" t="s">
        <v>488</v>
      </c>
    </row>
    <row r="61" spans="1:8" ht="16" thickBot="1" x14ac:dyDescent="0.25">
      <c r="A61" s="7" t="s">
        <v>311</v>
      </c>
      <c r="B61" s="12">
        <v>162.56</v>
      </c>
      <c r="C61" s="12">
        <v>144.78</v>
      </c>
      <c r="D61" s="12">
        <v>61.594999999999999</v>
      </c>
      <c r="E61" s="13">
        <v>1.12280701754386</v>
      </c>
      <c r="F61" s="13">
        <v>0.40082644628099201</v>
      </c>
      <c r="G61" s="14">
        <v>971.11928685044802</v>
      </c>
      <c r="H61" s="17" t="s">
        <v>492</v>
      </c>
    </row>
    <row r="62" spans="1:8" ht="16" thickBot="1" x14ac:dyDescent="0.25">
      <c r="A62" s="7" t="s">
        <v>314</v>
      </c>
      <c r="B62" s="12">
        <v>124.46</v>
      </c>
      <c r="C62" s="12">
        <v>124.46</v>
      </c>
      <c r="D62" s="12">
        <v>74.295000000000002</v>
      </c>
      <c r="E62" s="13">
        <v>1</v>
      </c>
      <c r="F62" s="13">
        <v>0.59693877551020402</v>
      </c>
      <c r="G62" s="14">
        <v>716.14921378181305</v>
      </c>
      <c r="H62" s="15" t="s">
        <v>485</v>
      </c>
    </row>
    <row r="63" spans="1:8" ht="16" thickBot="1" x14ac:dyDescent="0.25">
      <c r="A63" s="7" t="s">
        <v>317</v>
      </c>
      <c r="B63" s="12">
        <v>132.08000000000001</v>
      </c>
      <c r="C63" s="12">
        <v>91.44</v>
      </c>
      <c r="D63" s="12">
        <v>97.79</v>
      </c>
      <c r="E63" s="13">
        <v>1.44444444444444</v>
      </c>
      <c r="F63" s="13">
        <v>0.875</v>
      </c>
      <c r="G63" s="14">
        <v>463.79665220563902</v>
      </c>
      <c r="H63" s="17" t="s">
        <v>496</v>
      </c>
    </row>
    <row r="64" spans="1:8" ht="16" thickBot="1" x14ac:dyDescent="0.25">
      <c r="A64" s="7" t="s">
        <v>319</v>
      </c>
      <c r="B64" s="12"/>
      <c r="C64" s="12"/>
      <c r="D64" s="12"/>
      <c r="E64" s="13"/>
      <c r="F64" s="13"/>
      <c r="G64" s="14"/>
      <c r="H64" s="17"/>
    </row>
    <row r="65" spans="1:8" ht="16" thickBot="1" x14ac:dyDescent="0.25">
      <c r="A65" s="7" t="s">
        <v>322</v>
      </c>
      <c r="B65" s="12">
        <v>121.9</v>
      </c>
      <c r="C65" s="12">
        <v>121.9</v>
      </c>
      <c r="D65" s="12">
        <v>109.9</v>
      </c>
      <c r="E65" s="13">
        <v>1</v>
      </c>
      <c r="F65" s="13">
        <v>0.9</v>
      </c>
      <c r="G65" s="14">
        <v>1282.5</v>
      </c>
      <c r="H65" s="15" t="s">
        <v>483</v>
      </c>
    </row>
    <row r="66" spans="1:8" ht="16" thickBot="1" x14ac:dyDescent="0.25">
      <c r="A66" s="7" t="s">
        <v>323</v>
      </c>
      <c r="B66" s="12">
        <v>129.5</v>
      </c>
      <c r="C66" s="12">
        <v>129.5</v>
      </c>
      <c r="D66" s="12">
        <v>114.9</v>
      </c>
      <c r="E66" s="13">
        <v>1</v>
      </c>
      <c r="F66" s="13">
        <v>0.88700000000000001</v>
      </c>
      <c r="G66" s="14">
        <v>757.4</v>
      </c>
      <c r="H66" s="15" t="s">
        <v>485</v>
      </c>
    </row>
    <row r="67" spans="1:8" ht="16" thickBot="1" x14ac:dyDescent="0.25">
      <c r="A67" s="7" t="s">
        <v>325</v>
      </c>
      <c r="B67" s="12"/>
      <c r="C67" s="12"/>
      <c r="D67" s="12"/>
      <c r="E67" s="13"/>
      <c r="F67" s="13"/>
      <c r="G67" s="14"/>
      <c r="H67" s="15" t="s">
        <v>502</v>
      </c>
    </row>
    <row r="68" spans="1:8" ht="16" thickBot="1" x14ac:dyDescent="0.25">
      <c r="A68" s="7" t="s">
        <v>326</v>
      </c>
      <c r="B68" s="70">
        <v>106.7</v>
      </c>
      <c r="C68" s="70">
        <v>106.7</v>
      </c>
      <c r="D68" s="70">
        <v>71.099999999999994</v>
      </c>
      <c r="E68" s="28">
        <v>1</v>
      </c>
      <c r="F68" s="28">
        <v>0.66700000000000004</v>
      </c>
      <c r="G68" s="72">
        <v>522.29999999999995</v>
      </c>
      <c r="H68" s="15" t="s">
        <v>473</v>
      </c>
    </row>
    <row r="69" spans="1:8" ht="16" thickBot="1" x14ac:dyDescent="0.25">
      <c r="A69" s="7" t="s">
        <v>327</v>
      </c>
      <c r="B69" s="30">
        <f>CONVERT(63, "in", "cm")</f>
        <v>160.02000000000001</v>
      </c>
      <c r="C69" s="30">
        <f>CONVERT(36, "in", "cm")</f>
        <v>91.44</v>
      </c>
      <c r="D69" s="30">
        <v>61.594999999999999</v>
      </c>
      <c r="E69" s="31">
        <v>1</v>
      </c>
      <c r="F69" s="31">
        <f>D69/B69</f>
        <v>0.38492063492063489</v>
      </c>
      <c r="G69" s="29">
        <v>137.63895404179601</v>
      </c>
      <c r="H69" s="17" t="s">
        <v>477</v>
      </c>
    </row>
    <row r="70" spans="1:8" ht="16" thickBot="1" x14ac:dyDescent="0.25">
      <c r="A70" s="7" t="s">
        <v>330</v>
      </c>
      <c r="B70" s="30">
        <v>114.3</v>
      </c>
      <c r="C70" s="30">
        <v>114.3</v>
      </c>
      <c r="D70" s="30">
        <v>102.2</v>
      </c>
      <c r="E70" s="31">
        <v>1</v>
      </c>
      <c r="F70" s="31">
        <v>0.89400000000000002</v>
      </c>
      <c r="G70" s="29">
        <v>524.5</v>
      </c>
      <c r="H70" s="15" t="s">
        <v>485</v>
      </c>
    </row>
    <row r="71" spans="1:8" ht="16" thickBot="1" x14ac:dyDescent="0.25">
      <c r="A71" s="7" t="s">
        <v>332</v>
      </c>
      <c r="B71" s="17">
        <v>134.6</v>
      </c>
      <c r="C71" s="17">
        <v>134.6</v>
      </c>
      <c r="D71" s="17">
        <v>147.30000000000001</v>
      </c>
      <c r="E71" s="18">
        <v>1</v>
      </c>
      <c r="F71" s="18">
        <v>1.0900000000000001</v>
      </c>
      <c r="G71" s="16">
        <v>1048.4000000000001</v>
      </c>
      <c r="H71" s="15" t="s">
        <v>483</v>
      </c>
    </row>
    <row r="72" spans="1:8" ht="16" thickBot="1" x14ac:dyDescent="0.25">
      <c r="A72" s="7" t="s">
        <v>340</v>
      </c>
      <c r="B72" s="12">
        <v>121.92</v>
      </c>
      <c r="C72" s="12">
        <v>121.92</v>
      </c>
      <c r="D72" s="12">
        <v>43.814999999999998</v>
      </c>
      <c r="E72" s="13">
        <v>1</v>
      </c>
      <c r="F72" s="13">
        <v>0.359375</v>
      </c>
      <c r="G72" s="14">
        <v>511.51998405097402</v>
      </c>
      <c r="H72" s="17" t="s">
        <v>493</v>
      </c>
    </row>
    <row r="73" spans="1:8" ht="16" thickBot="1" x14ac:dyDescent="0.25">
      <c r="A73" s="7" t="s">
        <v>348</v>
      </c>
      <c r="B73" s="12">
        <v>106.7</v>
      </c>
      <c r="C73" s="12">
        <v>106.7</v>
      </c>
      <c r="D73" s="12">
        <v>70.5</v>
      </c>
      <c r="E73" s="13">
        <v>1</v>
      </c>
      <c r="F73" s="13">
        <v>0.66100000000000003</v>
      </c>
      <c r="G73" s="14">
        <v>409.4</v>
      </c>
      <c r="H73" s="15" t="s">
        <v>488</v>
      </c>
    </row>
    <row r="74" spans="1:8" ht="16" thickBot="1" x14ac:dyDescent="0.25">
      <c r="A74" s="7" t="s">
        <v>360</v>
      </c>
      <c r="B74" s="12">
        <v>76.2</v>
      </c>
      <c r="C74" s="12">
        <v>76.2</v>
      </c>
      <c r="D74" s="12">
        <v>41.274999999999999</v>
      </c>
      <c r="E74" s="13">
        <v>1</v>
      </c>
      <c r="F74" s="13">
        <v>0.54166666666666696</v>
      </c>
      <c r="G74" s="14">
        <v>188.22916079774299</v>
      </c>
      <c r="H74" s="17" t="s">
        <v>499</v>
      </c>
    </row>
    <row r="75" spans="1:8" ht="16" thickBot="1" x14ac:dyDescent="0.25">
      <c r="A75" s="7" t="s">
        <v>368</v>
      </c>
      <c r="B75" s="12">
        <v>114.3</v>
      </c>
      <c r="C75" s="12">
        <v>114.3</v>
      </c>
      <c r="D75" s="12">
        <v>84.5</v>
      </c>
      <c r="E75" s="13">
        <v>1</v>
      </c>
      <c r="F75" s="13">
        <v>0.73899999999999999</v>
      </c>
      <c r="G75" s="14">
        <v>866.6</v>
      </c>
      <c r="H75" s="15" t="s">
        <v>485</v>
      </c>
    </row>
    <row r="76" spans="1:8" ht="16" thickBot="1" x14ac:dyDescent="0.25">
      <c r="A76" s="7" t="s">
        <v>370</v>
      </c>
      <c r="B76" s="12">
        <v>137.19999999999999</v>
      </c>
      <c r="C76" s="12">
        <v>137.19999999999999</v>
      </c>
      <c r="D76" s="12">
        <v>89.5</v>
      </c>
      <c r="E76" s="13">
        <v>1</v>
      </c>
      <c r="F76" s="13">
        <v>0.65300000000000002</v>
      </c>
      <c r="G76" s="14">
        <v>661.5</v>
      </c>
      <c r="H76" s="15" t="s">
        <v>485</v>
      </c>
    </row>
    <row r="77" spans="1:8" ht="16" thickBot="1" x14ac:dyDescent="0.25">
      <c r="A77" s="7" t="s">
        <v>372</v>
      </c>
      <c r="B77" s="12">
        <v>147.30000000000001</v>
      </c>
      <c r="C77" s="12">
        <v>147.30000000000001</v>
      </c>
      <c r="D77" s="12">
        <v>122.6</v>
      </c>
      <c r="E77" s="13">
        <v>1</v>
      </c>
      <c r="F77" s="13">
        <v>0.83</v>
      </c>
      <c r="G77" s="14">
        <v>1565.7</v>
      </c>
      <c r="H77" s="15" t="s">
        <v>483</v>
      </c>
    </row>
    <row r="78" spans="1:8" ht="16" thickBot="1" x14ac:dyDescent="0.25">
      <c r="A78" s="7" t="s">
        <v>373</v>
      </c>
      <c r="B78" s="12">
        <v>160</v>
      </c>
      <c r="C78" s="12">
        <v>160</v>
      </c>
      <c r="D78" s="12">
        <v>112.4</v>
      </c>
      <c r="E78" s="13">
        <v>1</v>
      </c>
      <c r="F78" s="13">
        <v>0.7</v>
      </c>
      <c r="G78" s="14">
        <v>1130.2</v>
      </c>
      <c r="H78" s="15" t="s">
        <v>483</v>
      </c>
    </row>
    <row r="79" spans="1:8" ht="16" thickBot="1" x14ac:dyDescent="0.25">
      <c r="A79" s="7" t="s">
        <v>375</v>
      </c>
      <c r="B79" s="12">
        <v>304.8</v>
      </c>
      <c r="C79" s="12">
        <v>195.58</v>
      </c>
      <c r="D79" s="12">
        <v>33.655000000000001</v>
      </c>
      <c r="E79" s="13">
        <v>1.5584415579999999</v>
      </c>
      <c r="F79" s="13">
        <v>0.13451776600000001</v>
      </c>
      <c r="G79" s="14">
        <v>807.81909419999999</v>
      </c>
      <c r="H79" s="17" t="s">
        <v>477</v>
      </c>
    </row>
    <row r="80" spans="1:8" ht="16" thickBot="1" x14ac:dyDescent="0.25">
      <c r="A80" s="7" t="s">
        <v>376</v>
      </c>
      <c r="B80" s="24">
        <v>137.19999999999999</v>
      </c>
      <c r="C80" s="24">
        <v>137.19999999999999</v>
      </c>
      <c r="D80" s="24">
        <v>112.4</v>
      </c>
      <c r="E80" s="13">
        <v>1</v>
      </c>
      <c r="F80" s="13">
        <v>0.81899999999999995</v>
      </c>
      <c r="G80" s="25">
        <v>830.4</v>
      </c>
      <c r="H80" s="15" t="s">
        <v>473</v>
      </c>
    </row>
    <row r="81" spans="1:8" ht="16" thickBot="1" x14ac:dyDescent="0.25">
      <c r="A81" s="7" t="s">
        <v>379</v>
      </c>
      <c r="B81" s="12">
        <v>121.9</v>
      </c>
      <c r="C81" s="12">
        <v>121.9</v>
      </c>
      <c r="D81" s="12">
        <v>130.19999999999999</v>
      </c>
      <c r="E81" s="13">
        <v>1</v>
      </c>
      <c r="F81" s="13">
        <v>1.07</v>
      </c>
      <c r="G81" s="14">
        <v>1519.7</v>
      </c>
      <c r="H81" s="15" t="s">
        <v>483</v>
      </c>
    </row>
    <row r="82" spans="1:8" ht="16" thickBot="1" x14ac:dyDescent="0.25">
      <c r="A82" s="7" t="s">
        <v>392</v>
      </c>
      <c r="B82" s="12">
        <v>114.3</v>
      </c>
      <c r="C82" s="12">
        <v>114.3</v>
      </c>
      <c r="D82" s="12">
        <v>85.7</v>
      </c>
      <c r="E82" s="13">
        <v>1</v>
      </c>
      <c r="F82" s="13">
        <v>0.75</v>
      </c>
      <c r="G82" s="14">
        <v>879.4</v>
      </c>
      <c r="H82" s="15" t="s">
        <v>485</v>
      </c>
    </row>
    <row r="83" spans="1:8" ht="16" thickBot="1" x14ac:dyDescent="0.25">
      <c r="A83" s="7" t="s">
        <v>393</v>
      </c>
      <c r="B83" s="12">
        <v>106.7</v>
      </c>
      <c r="C83" s="12">
        <v>106.7</v>
      </c>
      <c r="D83" s="12">
        <v>76.8</v>
      </c>
      <c r="E83" s="13">
        <v>1</v>
      </c>
      <c r="F83" s="13">
        <v>0.72</v>
      </c>
      <c r="G83" s="14">
        <v>434.5</v>
      </c>
      <c r="H83" s="15" t="s">
        <v>488</v>
      </c>
    </row>
    <row r="84" spans="1:8" ht="16" thickBot="1" x14ac:dyDescent="0.25">
      <c r="A84" s="7" t="s">
        <v>396</v>
      </c>
      <c r="B84" s="12"/>
      <c r="C84" s="12"/>
      <c r="D84" s="12"/>
      <c r="E84" s="13"/>
      <c r="F84" s="13"/>
      <c r="G84" s="14"/>
      <c r="H84" s="15" t="s">
        <v>503</v>
      </c>
    </row>
    <row r="85" spans="1:8" ht="16" thickBot="1" x14ac:dyDescent="0.25">
      <c r="A85" s="7" t="s">
        <v>397</v>
      </c>
      <c r="B85" s="12">
        <v>71.12</v>
      </c>
      <c r="C85" s="12">
        <v>71.12</v>
      </c>
      <c r="D85" s="12">
        <v>43.814999999999998</v>
      </c>
      <c r="E85" s="13">
        <v>1</v>
      </c>
      <c r="F85" s="13">
        <v>0.61607142857142805</v>
      </c>
      <c r="G85" s="14">
        <v>105.75261244340901</v>
      </c>
      <c r="H85" s="19" t="s">
        <v>489</v>
      </c>
    </row>
    <row r="86" spans="1:8" ht="16" thickBot="1" x14ac:dyDescent="0.25">
      <c r="A86" s="7" t="s">
        <v>399</v>
      </c>
      <c r="B86" s="12">
        <v>94</v>
      </c>
      <c r="C86" s="12">
        <v>94</v>
      </c>
      <c r="D86" s="12">
        <v>111.8</v>
      </c>
      <c r="E86" s="13">
        <v>1</v>
      </c>
      <c r="F86" s="13">
        <v>1.1890000000000001</v>
      </c>
      <c r="G86" s="14">
        <v>775.3</v>
      </c>
      <c r="H86" s="15" t="s">
        <v>485</v>
      </c>
    </row>
    <row r="87" spans="1:8" ht="16" thickBot="1" x14ac:dyDescent="0.25">
      <c r="A87" s="7" t="s">
        <v>404</v>
      </c>
      <c r="B87" s="12">
        <v>99.1</v>
      </c>
      <c r="C87" s="12">
        <v>99.1</v>
      </c>
      <c r="D87" s="12">
        <v>69.2</v>
      </c>
      <c r="E87" s="13">
        <v>1</v>
      </c>
      <c r="F87" s="13">
        <v>0.69899999999999995</v>
      </c>
      <c r="G87" s="14">
        <v>386.1</v>
      </c>
      <c r="H87" s="15" t="s">
        <v>488</v>
      </c>
    </row>
    <row r="88" spans="1:8" ht="16" thickBot="1" x14ac:dyDescent="0.25">
      <c r="A88" s="7" t="s">
        <v>406</v>
      </c>
      <c r="B88" s="12">
        <v>142.24</v>
      </c>
      <c r="C88" s="12">
        <v>142.24</v>
      </c>
      <c r="D88" s="12">
        <v>79.375</v>
      </c>
      <c r="E88" s="13">
        <v>1</v>
      </c>
      <c r="F88" s="13">
        <v>0.55803571428571397</v>
      </c>
      <c r="G88" s="14">
        <v>892.49647583737499</v>
      </c>
      <c r="H88" s="17" t="s">
        <v>492</v>
      </c>
    </row>
    <row r="89" spans="1:8" ht="16" thickBot="1" x14ac:dyDescent="0.25">
      <c r="A89" s="7" t="s">
        <v>408</v>
      </c>
      <c r="B89" s="12">
        <v>53.34</v>
      </c>
      <c r="C89" s="12">
        <v>53.34</v>
      </c>
      <c r="D89" s="12">
        <v>36.195</v>
      </c>
      <c r="E89" s="13">
        <v>1</v>
      </c>
      <c r="F89" s="13">
        <v>0.67857142857143005</v>
      </c>
      <c r="G89" s="14">
        <v>40.440311239084302</v>
      </c>
      <c r="H89" s="19" t="s">
        <v>491</v>
      </c>
    </row>
    <row r="90" spans="1:8" ht="16" thickBot="1" x14ac:dyDescent="0.25">
      <c r="A90" s="7" t="s">
        <v>410</v>
      </c>
      <c r="B90" s="12">
        <v>190.5</v>
      </c>
      <c r="C90" s="12">
        <v>190.5</v>
      </c>
      <c r="D90" s="12">
        <v>59.055</v>
      </c>
      <c r="E90" s="13">
        <v>1</v>
      </c>
      <c r="F90" s="13">
        <v>0.31</v>
      </c>
      <c r="G90" s="14">
        <v>949.43874643847698</v>
      </c>
      <c r="H90" s="17" t="s">
        <v>492</v>
      </c>
    </row>
    <row r="91" spans="1:8" ht="16" thickBot="1" x14ac:dyDescent="0.25">
      <c r="A91" s="7" t="s">
        <v>416</v>
      </c>
      <c r="B91" s="12">
        <v>99.06</v>
      </c>
      <c r="C91" s="12">
        <v>99.06</v>
      </c>
      <c r="D91" s="12">
        <v>89.534999999999997</v>
      </c>
      <c r="E91" s="13">
        <v>1</v>
      </c>
      <c r="F91" s="13">
        <v>0.90384615384615397</v>
      </c>
      <c r="G91" s="14">
        <v>445.66551851170198</v>
      </c>
      <c r="H91" s="17" t="s">
        <v>476</v>
      </c>
    </row>
    <row r="92" spans="1:8" ht="16" thickBot="1" x14ac:dyDescent="0.25">
      <c r="A92" s="7" t="s">
        <v>417</v>
      </c>
      <c r="B92" s="12">
        <v>132.1</v>
      </c>
      <c r="C92" s="12">
        <v>132.1</v>
      </c>
      <c r="D92" s="12">
        <v>96.5</v>
      </c>
      <c r="E92" s="13">
        <v>1</v>
      </c>
      <c r="F92" s="13">
        <v>0.73099999999999998</v>
      </c>
      <c r="G92" s="14">
        <v>661.2</v>
      </c>
      <c r="H92" s="15" t="s">
        <v>485</v>
      </c>
    </row>
    <row r="93" spans="1:8" ht="16" thickBot="1" x14ac:dyDescent="0.25">
      <c r="A93" s="7" t="s">
        <v>419</v>
      </c>
      <c r="B93" s="12">
        <v>144.78</v>
      </c>
      <c r="C93" s="12">
        <v>144.78</v>
      </c>
      <c r="D93" s="12">
        <v>43.814999999999998</v>
      </c>
      <c r="E93" s="13">
        <v>1</v>
      </c>
      <c r="F93" s="13">
        <v>0.30263157894736797</v>
      </c>
      <c r="G93" s="14">
        <v>404.70355508980902</v>
      </c>
      <c r="H93" s="17" t="s">
        <v>479</v>
      </c>
    </row>
    <row r="94" spans="1:8" ht="16" thickBot="1" x14ac:dyDescent="0.25">
      <c r="A94" s="7" t="s">
        <v>420</v>
      </c>
      <c r="B94" s="12">
        <v>109.22</v>
      </c>
      <c r="C94" s="12">
        <v>109.22</v>
      </c>
      <c r="D94" s="12">
        <v>56.515000000000001</v>
      </c>
      <c r="E94" s="13">
        <v>1</v>
      </c>
      <c r="F94" s="13">
        <v>0.51744186046511598</v>
      </c>
      <c r="G94" s="14">
        <v>304.788593891853</v>
      </c>
      <c r="H94" s="17" t="s">
        <v>496</v>
      </c>
    </row>
    <row r="95" spans="1:8" ht="16" thickBot="1" x14ac:dyDescent="0.25">
      <c r="A95" s="7" t="s">
        <v>423</v>
      </c>
      <c r="B95" s="12">
        <v>121.9</v>
      </c>
      <c r="C95" s="12">
        <v>121.9</v>
      </c>
      <c r="D95" s="12">
        <v>100.3</v>
      </c>
      <c r="E95" s="13">
        <v>1</v>
      </c>
      <c r="F95" s="13">
        <v>0.82299999999999995</v>
      </c>
      <c r="G95" s="14">
        <v>550.6</v>
      </c>
      <c r="H95" s="15" t="s">
        <v>485</v>
      </c>
    </row>
    <row r="96" spans="1:8" ht="16" thickBot="1" x14ac:dyDescent="0.25">
      <c r="A96" s="7" t="s">
        <v>424</v>
      </c>
      <c r="B96" s="12">
        <v>104.14</v>
      </c>
      <c r="C96" s="12">
        <v>104.14</v>
      </c>
      <c r="D96" s="12">
        <v>59.055</v>
      </c>
      <c r="E96" s="13">
        <v>1</v>
      </c>
      <c r="F96" s="13">
        <v>0.56707317073170704</v>
      </c>
      <c r="G96" s="14">
        <v>359.34515372629102</v>
      </c>
      <c r="H96" s="17" t="s">
        <v>496</v>
      </c>
    </row>
    <row r="97" spans="1:8" ht="16" thickBot="1" x14ac:dyDescent="0.25">
      <c r="A97" s="7" t="s">
        <v>426</v>
      </c>
      <c r="B97" s="12">
        <v>106.6</v>
      </c>
      <c r="C97" s="12">
        <v>106.6</v>
      </c>
      <c r="D97" s="12">
        <v>76.2</v>
      </c>
      <c r="E97" s="13">
        <v>1</v>
      </c>
      <c r="F97" s="13">
        <f>76.2/106.6</f>
        <v>0.71482176360225147</v>
      </c>
      <c r="G97" s="14">
        <f>(0.5*PI()*53.3*53.3*76.2)/1000</f>
        <v>340.03941975432053</v>
      </c>
      <c r="H97" s="15" t="s">
        <v>488</v>
      </c>
    </row>
    <row r="98" spans="1:8" ht="16" thickBot="1" x14ac:dyDescent="0.25">
      <c r="A98" s="7" t="s">
        <v>427</v>
      </c>
      <c r="B98" s="12">
        <v>83.8</v>
      </c>
      <c r="C98" s="12">
        <v>83.8</v>
      </c>
      <c r="D98" s="12">
        <v>79.400000000000006</v>
      </c>
      <c r="E98" s="13">
        <v>1</v>
      </c>
      <c r="F98" s="13">
        <v>0.94699999999999995</v>
      </c>
      <c r="G98" s="14">
        <v>269.10000000000002</v>
      </c>
      <c r="H98" s="15" t="s">
        <v>488</v>
      </c>
    </row>
    <row r="99" spans="1:8" ht="16" thickBot="1" x14ac:dyDescent="0.25">
      <c r="A99" s="7" t="s">
        <v>442</v>
      </c>
      <c r="B99" s="12">
        <v>116.8</v>
      </c>
      <c r="C99" s="12">
        <v>116.8</v>
      </c>
      <c r="D99" s="12">
        <v>104.8</v>
      </c>
      <c r="E99" s="13">
        <v>1</v>
      </c>
      <c r="F99" s="13">
        <v>0.89700000000000002</v>
      </c>
      <c r="G99" s="14">
        <v>561.70000000000005</v>
      </c>
      <c r="H99" s="15" t="s">
        <v>485</v>
      </c>
    </row>
    <row r="100" spans="1:8" ht="16" thickBot="1" x14ac:dyDescent="0.25">
      <c r="A100" s="7" t="s">
        <v>451</v>
      </c>
      <c r="B100" s="12">
        <v>109.2</v>
      </c>
      <c r="C100" s="12">
        <v>109.2</v>
      </c>
      <c r="D100" s="12">
        <v>71.8</v>
      </c>
      <c r="E100" s="13">
        <v>1</v>
      </c>
      <c r="F100" s="13">
        <v>0.65700000000000003</v>
      </c>
      <c r="G100" s="14">
        <v>336.1</v>
      </c>
      <c r="H100" s="15" t="s">
        <v>488</v>
      </c>
    </row>
    <row r="101" spans="1:8" x14ac:dyDescent="0.2">
      <c r="A101" s="7" t="s">
        <v>516</v>
      </c>
      <c r="B101" s="12">
        <v>29</v>
      </c>
      <c r="C101" s="12">
        <v>17</v>
      </c>
      <c r="D101" s="12">
        <v>3.5</v>
      </c>
      <c r="E101" s="61"/>
      <c r="F101" s="61"/>
      <c r="G101" s="71"/>
    </row>
    <row r="102" spans="1:8" x14ac:dyDescent="0.2">
      <c r="A102" s="7" t="s">
        <v>510</v>
      </c>
      <c r="B102" s="17">
        <v>88</v>
      </c>
      <c r="C102" s="17">
        <v>17</v>
      </c>
      <c r="D102" s="17">
        <v>5</v>
      </c>
    </row>
    <row r="103" spans="1:8" x14ac:dyDescent="0.2">
      <c r="A103" s="7" t="s">
        <v>511</v>
      </c>
      <c r="B103" s="17">
        <v>25</v>
      </c>
      <c r="C103" s="17">
        <v>11</v>
      </c>
      <c r="D103" s="17">
        <v>10</v>
      </c>
    </row>
    <row r="104" spans="1:8" x14ac:dyDescent="0.2">
      <c r="A104" s="7" t="s">
        <v>463</v>
      </c>
      <c r="B104" s="17">
        <v>80</v>
      </c>
      <c r="C104" s="17">
        <v>55</v>
      </c>
      <c r="D104" s="17">
        <v>81</v>
      </c>
      <c r="E104" s="18">
        <v>1.4545454545454499</v>
      </c>
      <c r="F104" s="18">
        <v>0.6</v>
      </c>
      <c r="G104" s="17">
        <v>1119.6636217394</v>
      </c>
      <c r="H104" s="17" t="s">
        <v>492</v>
      </c>
    </row>
    <row r="105" spans="1:8" x14ac:dyDescent="0.2">
      <c r="A105" s="7" t="s">
        <v>512</v>
      </c>
      <c r="B105" s="17">
        <v>85</v>
      </c>
      <c r="C105" s="17">
        <v>55</v>
      </c>
      <c r="D105" s="17">
        <v>5</v>
      </c>
    </row>
    <row r="106" spans="1:8" x14ac:dyDescent="0.2">
      <c r="A106" s="7" t="s">
        <v>464</v>
      </c>
      <c r="B106" s="17">
        <v>54</v>
      </c>
      <c r="C106" s="17">
        <v>20</v>
      </c>
      <c r="D106" s="17">
        <v>14</v>
      </c>
      <c r="E106" s="18">
        <v>2.7</v>
      </c>
      <c r="F106" s="18">
        <v>0.37837837837837801</v>
      </c>
      <c r="G106" s="17">
        <v>25.1871955013806</v>
      </c>
      <c r="H106" s="17" t="s">
        <v>479</v>
      </c>
    </row>
    <row r="107" spans="1:8" x14ac:dyDescent="0.2">
      <c r="A107" s="7" t="s">
        <v>514</v>
      </c>
      <c r="B107" s="17">
        <v>120</v>
      </c>
      <c r="C107" s="17">
        <v>60</v>
      </c>
      <c r="D107" s="7" t="s">
        <v>513</v>
      </c>
    </row>
    <row r="108" spans="1:8" ht="16" thickBot="1" x14ac:dyDescent="0.25">
      <c r="A108" s="7" t="s">
        <v>515</v>
      </c>
      <c r="B108" s="17">
        <v>100</v>
      </c>
      <c r="D108" s="17">
        <v>5</v>
      </c>
    </row>
    <row r="109" spans="1:8" x14ac:dyDescent="0.2">
      <c r="A109" s="7" t="s">
        <v>520</v>
      </c>
      <c r="B109" s="69"/>
      <c r="C109" s="69"/>
      <c r="D109" s="69"/>
      <c r="E109" s="61"/>
      <c r="F109" s="61"/>
      <c r="G109" s="71"/>
    </row>
  </sheetData>
  <mergeCells count="1">
    <mergeCell ref="A1:H1"/>
  </mergeCells>
  <pageMargins left="0.7" right="0.7" top="0.75" bottom="0.75" header="0.3" footer="0.3"/>
  <pageSetup orientation="landscape" horizontalDpi="0" verticalDpi="0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5ABCA-619F-E743-B86E-6E5655B9653E}">
  <dimension ref="A1:H147"/>
  <sheetViews>
    <sheetView tabSelected="1" zoomScaleNormal="100" workbookViewId="0">
      <selection sqref="A1:H1"/>
    </sheetView>
  </sheetViews>
  <sheetFormatPr baseColWidth="10" defaultRowHeight="14" x14ac:dyDescent="0.15"/>
  <cols>
    <col min="1" max="1" width="10.83203125" style="7"/>
    <col min="2" max="2" width="12.5" style="7" customWidth="1"/>
    <col min="3" max="3" width="12" style="7" customWidth="1"/>
    <col min="4" max="4" width="18.33203125" style="7" customWidth="1"/>
    <col min="5" max="6" width="10.83203125" style="77"/>
    <col min="7" max="7" width="19.1640625" style="36" customWidth="1"/>
    <col min="8" max="16384" width="10.83203125" style="7"/>
  </cols>
  <sheetData>
    <row r="1" spans="1:8" s="41" customFormat="1" ht="18" x14ac:dyDescent="0.2">
      <c r="A1" s="84" t="s">
        <v>521</v>
      </c>
      <c r="B1" s="84"/>
      <c r="C1" s="84"/>
      <c r="D1" s="84"/>
      <c r="E1" s="84"/>
      <c r="F1" s="84"/>
      <c r="G1" s="84"/>
      <c r="H1" s="84"/>
    </row>
    <row r="2" spans="1:8" ht="15" thickBot="1" x14ac:dyDescent="0.2">
      <c r="A2" s="8" t="s">
        <v>466</v>
      </c>
      <c r="B2" s="9" t="s">
        <v>467</v>
      </c>
      <c r="C2" s="9" t="s">
        <v>468</v>
      </c>
      <c r="D2" s="9" t="s">
        <v>469</v>
      </c>
      <c r="E2" s="10" t="s">
        <v>470</v>
      </c>
      <c r="F2" s="10" t="s">
        <v>471</v>
      </c>
      <c r="G2" s="9" t="s">
        <v>472</v>
      </c>
      <c r="H2" s="11" t="s">
        <v>465</v>
      </c>
    </row>
    <row r="3" spans="1:8" ht="15" thickBot="1" x14ac:dyDescent="0.2">
      <c r="A3" s="7" t="s">
        <v>2</v>
      </c>
      <c r="B3" s="12">
        <v>149.80000000000001</v>
      </c>
      <c r="C3" s="12">
        <v>132.1</v>
      </c>
      <c r="D3" s="12">
        <v>76.2</v>
      </c>
      <c r="E3" s="13">
        <f>149.8/132.1</f>
        <v>1.133989401968206</v>
      </c>
      <c r="F3" s="13">
        <f>76.2/140.9</f>
        <v>0.54080908445706177</v>
      </c>
      <c r="G3" s="14">
        <f>(0.5*PI()*(149.8/2)*(132.1/2)*90.2)/1000</f>
        <v>700.94033890978085</v>
      </c>
      <c r="H3" s="15" t="s">
        <v>493</v>
      </c>
    </row>
    <row r="4" spans="1:8" ht="15" thickBot="1" x14ac:dyDescent="0.2">
      <c r="A4" s="7" t="s">
        <v>3</v>
      </c>
      <c r="B4" s="12">
        <v>137.19999999999999</v>
      </c>
      <c r="C4" s="12">
        <v>106.7</v>
      </c>
      <c r="D4" s="12">
        <v>90.2</v>
      </c>
      <c r="E4" s="13">
        <v>1.29</v>
      </c>
      <c r="F4" s="13">
        <v>0.74</v>
      </c>
      <c r="G4" s="14">
        <v>902</v>
      </c>
      <c r="H4" s="15" t="s">
        <v>485</v>
      </c>
    </row>
    <row r="5" spans="1:8" ht="15" thickBot="1" x14ac:dyDescent="0.2">
      <c r="A5" s="7" t="s">
        <v>4</v>
      </c>
      <c r="B5" s="24">
        <v>147.30000000000001</v>
      </c>
      <c r="C5" s="24">
        <v>132.1</v>
      </c>
      <c r="D5" s="24">
        <v>96.5</v>
      </c>
      <c r="E5" s="13">
        <v>1.1200000000000001</v>
      </c>
      <c r="F5" s="13">
        <v>0.69099999999999995</v>
      </c>
      <c r="G5" s="14">
        <v>1208.3</v>
      </c>
      <c r="H5" s="15" t="s">
        <v>473</v>
      </c>
    </row>
    <row r="6" spans="1:8" ht="15" thickBot="1" x14ac:dyDescent="0.2">
      <c r="A6" s="7" t="s">
        <v>7</v>
      </c>
      <c r="B6" s="24"/>
      <c r="C6" s="24"/>
      <c r="D6" s="24"/>
      <c r="E6" s="13"/>
      <c r="F6" s="13"/>
      <c r="G6" s="14"/>
      <c r="H6" s="15"/>
    </row>
    <row r="7" spans="1:8" ht="15" thickBot="1" x14ac:dyDescent="0.2">
      <c r="A7" s="7" t="s">
        <v>9</v>
      </c>
      <c r="B7" s="24">
        <v>68.599999999999994</v>
      </c>
      <c r="C7" s="24">
        <v>61</v>
      </c>
      <c r="D7" s="24">
        <v>92.7</v>
      </c>
      <c r="E7" s="13">
        <f>68.6/61</f>
        <v>1.1245901639344262</v>
      </c>
      <c r="F7" s="13">
        <f>92.7/64.8</f>
        <v>1.4305555555555556</v>
      </c>
      <c r="G7" s="14">
        <f>(0.5*PI()*(68.6/2)*(61/2)*92.7)/1000</f>
        <v>152.33285111352976</v>
      </c>
      <c r="H7" s="15" t="s">
        <v>489</v>
      </c>
    </row>
    <row r="8" spans="1:8" ht="15" thickBot="1" x14ac:dyDescent="0.2">
      <c r="A8" s="7" t="s">
        <v>11</v>
      </c>
      <c r="B8" s="12"/>
      <c r="C8" s="12"/>
      <c r="D8" s="12"/>
      <c r="E8" s="13"/>
      <c r="F8" s="13"/>
      <c r="G8" s="14"/>
      <c r="H8" s="17"/>
    </row>
    <row r="9" spans="1:8" ht="15" thickBot="1" x14ac:dyDescent="0.2">
      <c r="A9" s="7" t="s">
        <v>12</v>
      </c>
      <c r="B9" s="12">
        <v>64.3</v>
      </c>
      <c r="C9" s="12">
        <v>59.6</v>
      </c>
      <c r="D9" s="12">
        <v>87.6</v>
      </c>
      <c r="E9" s="13">
        <v>1.08</v>
      </c>
      <c r="F9" s="13">
        <v>1.415</v>
      </c>
      <c r="G9" s="14">
        <v>293.3</v>
      </c>
      <c r="H9" s="15" t="s">
        <v>488</v>
      </c>
    </row>
    <row r="10" spans="1:8" ht="15" thickBot="1" x14ac:dyDescent="0.2">
      <c r="A10" s="7" t="s">
        <v>13</v>
      </c>
      <c r="B10" s="12">
        <v>93.1</v>
      </c>
      <c r="C10" s="12">
        <v>88.9</v>
      </c>
      <c r="D10" s="12">
        <v>71.3</v>
      </c>
      <c r="E10" s="13">
        <v>1.05</v>
      </c>
      <c r="F10" s="13">
        <v>0.78300000000000003</v>
      </c>
      <c r="G10" s="14">
        <v>463.5</v>
      </c>
      <c r="H10" s="15" t="s">
        <v>488</v>
      </c>
    </row>
    <row r="11" spans="1:8" ht="15" thickBot="1" x14ac:dyDescent="0.2">
      <c r="A11" s="7" t="s">
        <v>14</v>
      </c>
      <c r="B11" s="12">
        <v>137.16</v>
      </c>
      <c r="C11" s="12">
        <v>119.38</v>
      </c>
      <c r="D11" s="12">
        <v>102.87</v>
      </c>
      <c r="E11" s="13">
        <v>1.1489361702127701</v>
      </c>
      <c r="F11" s="13">
        <v>0.80198019801980203</v>
      </c>
      <c r="G11" s="14">
        <v>1485.7084036761</v>
      </c>
      <c r="H11" s="17" t="s">
        <v>475</v>
      </c>
    </row>
    <row r="12" spans="1:8" ht="15" thickBot="1" x14ac:dyDescent="0.2">
      <c r="A12" s="7" t="s">
        <v>17</v>
      </c>
      <c r="B12" s="12"/>
      <c r="C12" s="12"/>
      <c r="D12" s="12"/>
      <c r="E12" s="13"/>
      <c r="F12" s="13"/>
      <c r="G12" s="14"/>
      <c r="H12" s="17"/>
    </row>
    <row r="13" spans="1:8" ht="15" thickBot="1" x14ac:dyDescent="0.2">
      <c r="A13" s="7" t="s">
        <v>18</v>
      </c>
      <c r="B13" s="12">
        <v>106.7</v>
      </c>
      <c r="C13" s="12">
        <v>81.3</v>
      </c>
      <c r="D13" s="12">
        <v>74.900000000000006</v>
      </c>
      <c r="E13" s="13">
        <v>1.31</v>
      </c>
      <c r="F13" s="13">
        <v>0.79700000000000004</v>
      </c>
      <c r="G13" s="14">
        <v>355.4</v>
      </c>
      <c r="H13" s="15" t="s">
        <v>488</v>
      </c>
    </row>
    <row r="14" spans="1:8" ht="15" thickBot="1" x14ac:dyDescent="0.2">
      <c r="A14" s="7" t="s">
        <v>23</v>
      </c>
      <c r="B14" s="12"/>
      <c r="C14" s="12"/>
      <c r="D14" s="12"/>
      <c r="E14" s="13"/>
      <c r="F14" s="13"/>
      <c r="G14" s="14"/>
      <c r="H14" s="17"/>
    </row>
    <row r="15" spans="1:8" ht="15" thickBot="1" x14ac:dyDescent="0.2">
      <c r="A15" s="7" t="s">
        <v>24</v>
      </c>
      <c r="B15" s="12"/>
      <c r="C15" s="12"/>
      <c r="D15" s="12"/>
      <c r="E15" s="13"/>
      <c r="F15" s="13"/>
      <c r="G15" s="14"/>
      <c r="H15" s="17"/>
    </row>
    <row r="16" spans="1:8" ht="15" thickBot="1" x14ac:dyDescent="0.2">
      <c r="A16" s="7" t="s">
        <v>26</v>
      </c>
      <c r="B16" s="12">
        <v>200.66</v>
      </c>
      <c r="C16" s="12">
        <v>167.64</v>
      </c>
      <c r="D16" s="12">
        <v>92.71</v>
      </c>
      <c r="E16" s="13">
        <v>1.1969696969696999</v>
      </c>
      <c r="F16" s="13">
        <v>0.50344827586206897</v>
      </c>
      <c r="G16" s="14">
        <v>1775.5683551321899</v>
      </c>
      <c r="H16" s="17" t="s">
        <v>475</v>
      </c>
    </row>
    <row r="17" spans="1:8" ht="15" thickBot="1" x14ac:dyDescent="0.2">
      <c r="A17" s="7" t="s">
        <v>27</v>
      </c>
      <c r="B17" s="12"/>
      <c r="C17" s="12"/>
      <c r="D17" s="12"/>
      <c r="E17" s="13"/>
      <c r="F17" s="13"/>
      <c r="G17" s="14"/>
      <c r="H17" s="17"/>
    </row>
    <row r="18" spans="1:8" ht="15" thickBot="1" x14ac:dyDescent="0.2">
      <c r="A18" s="7" t="s">
        <v>32</v>
      </c>
      <c r="B18" s="12">
        <v>111.1</v>
      </c>
      <c r="C18" s="12">
        <v>88.9</v>
      </c>
      <c r="D18" s="12">
        <v>77</v>
      </c>
      <c r="E18" s="13">
        <v>1.25</v>
      </c>
      <c r="F18" s="13">
        <v>0.77</v>
      </c>
      <c r="G18" s="14">
        <v>1194.3</v>
      </c>
      <c r="H18" s="15" t="s">
        <v>483</v>
      </c>
    </row>
    <row r="19" spans="1:8" ht="15" thickBot="1" x14ac:dyDescent="0.2">
      <c r="A19" s="7" t="s">
        <v>39</v>
      </c>
      <c r="B19" s="24">
        <v>99.1</v>
      </c>
      <c r="C19" s="24">
        <v>86.4</v>
      </c>
      <c r="D19" s="24">
        <v>99.1</v>
      </c>
      <c r="E19" s="13">
        <v>1.1499999999999999</v>
      </c>
      <c r="F19" s="13">
        <v>1.0680000000000001</v>
      </c>
      <c r="G19" s="14">
        <v>658.6</v>
      </c>
      <c r="H19" s="15" t="s">
        <v>473</v>
      </c>
    </row>
    <row r="20" spans="1:8" ht="15" thickBot="1" x14ac:dyDescent="0.2">
      <c r="A20" s="7" t="s">
        <v>40</v>
      </c>
      <c r="B20" s="12">
        <v>81.3</v>
      </c>
      <c r="C20" s="12">
        <v>68.599999999999994</v>
      </c>
      <c r="D20" s="12">
        <v>67.3</v>
      </c>
      <c r="E20" s="13">
        <v>1.19</v>
      </c>
      <c r="F20" s="13">
        <v>0.89800000000000002</v>
      </c>
      <c r="G20" s="14">
        <v>332.7</v>
      </c>
      <c r="H20" s="15" t="s">
        <v>488</v>
      </c>
    </row>
    <row r="21" spans="1:8" ht="15" thickBot="1" x14ac:dyDescent="0.2">
      <c r="A21" s="7" t="s">
        <v>44</v>
      </c>
      <c r="B21" s="12">
        <v>198.12</v>
      </c>
      <c r="C21" s="12">
        <v>175.26</v>
      </c>
      <c r="D21" s="12">
        <v>93.98</v>
      </c>
      <c r="E21" s="13">
        <v>1.1304347826087</v>
      </c>
      <c r="F21" s="13">
        <v>0.50340136054421802</v>
      </c>
      <c r="G21" s="14">
        <v>2283.3173207822201</v>
      </c>
      <c r="H21" s="17" t="s">
        <v>492</v>
      </c>
    </row>
    <row r="22" spans="1:8" ht="15" thickBot="1" x14ac:dyDescent="0.2">
      <c r="A22" s="7" t="s">
        <v>47</v>
      </c>
      <c r="B22" s="12">
        <v>106.7</v>
      </c>
      <c r="C22" s="12">
        <v>101.6</v>
      </c>
      <c r="D22" s="12">
        <v>146.1</v>
      </c>
      <c r="E22" s="13">
        <v>1.05</v>
      </c>
      <c r="F22" s="13">
        <v>1.4</v>
      </c>
      <c r="G22" s="14">
        <v>1754.4</v>
      </c>
      <c r="H22" s="15" t="s">
        <v>483</v>
      </c>
    </row>
    <row r="23" spans="1:8" ht="15" thickBot="1" x14ac:dyDescent="0.2">
      <c r="A23" s="7" t="s">
        <v>48</v>
      </c>
      <c r="B23" s="12">
        <v>96.5</v>
      </c>
      <c r="C23" s="12">
        <v>86.4</v>
      </c>
      <c r="D23" s="12">
        <v>66</v>
      </c>
      <c r="E23" s="13">
        <v>1.1200000000000001</v>
      </c>
      <c r="F23" s="13">
        <v>0.72199999999999998</v>
      </c>
      <c r="G23" s="14">
        <v>432.3</v>
      </c>
      <c r="H23" s="15" t="s">
        <v>488</v>
      </c>
    </row>
    <row r="24" spans="1:8" ht="15" thickBot="1" x14ac:dyDescent="0.2">
      <c r="A24" s="32" t="s">
        <v>486</v>
      </c>
      <c r="B24" s="24">
        <v>119.4</v>
      </c>
      <c r="C24" s="24">
        <v>111.8</v>
      </c>
      <c r="D24" s="24">
        <v>101.6</v>
      </c>
      <c r="E24" s="13">
        <v>1.07</v>
      </c>
      <c r="F24" s="13">
        <v>0.879</v>
      </c>
      <c r="G24" s="14">
        <v>690.8</v>
      </c>
      <c r="H24" s="15" t="s">
        <v>485</v>
      </c>
    </row>
    <row r="25" spans="1:8" ht="15" thickBot="1" x14ac:dyDescent="0.2">
      <c r="A25" s="7" t="s">
        <v>49</v>
      </c>
      <c r="B25" s="12">
        <v>86.4</v>
      </c>
      <c r="C25" s="12">
        <v>73.7</v>
      </c>
      <c r="D25" s="12">
        <v>66</v>
      </c>
      <c r="E25" s="13">
        <v>1.17</v>
      </c>
      <c r="F25" s="13">
        <v>0.82499999999999996</v>
      </c>
      <c r="G25" s="14">
        <v>286.2</v>
      </c>
      <c r="H25" s="15" t="s">
        <v>488</v>
      </c>
    </row>
    <row r="26" spans="1:8" ht="15" thickBot="1" x14ac:dyDescent="0.2">
      <c r="A26" s="7" t="s">
        <v>50</v>
      </c>
      <c r="B26" s="12">
        <v>116.84</v>
      </c>
      <c r="C26" s="12">
        <v>96.52</v>
      </c>
      <c r="D26" s="12">
        <v>88.9</v>
      </c>
      <c r="E26" s="13">
        <v>1.2105263157894699</v>
      </c>
      <c r="F26" s="13">
        <v>0.83333333333333304</v>
      </c>
      <c r="G26" s="14">
        <v>393.70461735404803</v>
      </c>
      <c r="H26" s="17" t="s">
        <v>476</v>
      </c>
    </row>
    <row r="27" spans="1:8" ht="15" thickBot="1" x14ac:dyDescent="0.2">
      <c r="A27" s="7" t="s">
        <v>51</v>
      </c>
      <c r="B27" s="12">
        <v>203.2</v>
      </c>
      <c r="C27" s="12">
        <v>152.4</v>
      </c>
      <c r="D27" s="12">
        <v>73.66</v>
      </c>
      <c r="E27" s="13">
        <v>1.3333333333333299</v>
      </c>
      <c r="F27" s="13">
        <v>0.41428571428571398</v>
      </c>
      <c r="G27" s="14">
        <v>1301.86366311202</v>
      </c>
      <c r="H27" s="17" t="s">
        <v>475</v>
      </c>
    </row>
    <row r="28" spans="1:8" ht="15" thickBot="1" x14ac:dyDescent="0.2">
      <c r="A28" s="7" t="s">
        <v>53</v>
      </c>
      <c r="B28" s="12">
        <v>111.8</v>
      </c>
      <c r="C28" s="12">
        <v>111.8</v>
      </c>
      <c r="D28" s="12">
        <v>104.1</v>
      </c>
      <c r="E28" s="13">
        <v>1</v>
      </c>
      <c r="F28" s="13">
        <v>0.93</v>
      </c>
      <c r="G28" s="14">
        <v>1021.6</v>
      </c>
      <c r="H28" s="15" t="s">
        <v>483</v>
      </c>
    </row>
    <row r="29" spans="1:8" ht="15" thickBot="1" x14ac:dyDescent="0.2">
      <c r="A29" s="7" t="s">
        <v>55</v>
      </c>
      <c r="B29" s="12">
        <v>83.8</v>
      </c>
      <c r="C29" s="12">
        <v>71.099999999999994</v>
      </c>
      <c r="D29" s="12">
        <v>68.599999999999994</v>
      </c>
      <c r="E29" s="13">
        <v>1.18</v>
      </c>
      <c r="F29" s="13">
        <v>0.88500000000000001</v>
      </c>
      <c r="G29" s="14">
        <v>668.1</v>
      </c>
      <c r="H29" s="15" t="s">
        <v>485</v>
      </c>
    </row>
    <row r="30" spans="1:8" ht="15" thickBot="1" x14ac:dyDescent="0.2">
      <c r="A30" s="7" t="s">
        <v>58</v>
      </c>
      <c r="B30" s="12">
        <v>106.68</v>
      </c>
      <c r="C30" s="12">
        <v>101.6</v>
      </c>
      <c r="D30" s="12">
        <v>59.69</v>
      </c>
      <c r="E30" s="13">
        <v>1.05</v>
      </c>
      <c r="F30" s="13">
        <v>0.57317073170731703</v>
      </c>
      <c r="G30" s="14">
        <v>354.47572968830298</v>
      </c>
      <c r="H30" s="17" t="s">
        <v>496</v>
      </c>
    </row>
    <row r="31" spans="1:8" ht="15" thickBot="1" x14ac:dyDescent="0.2">
      <c r="A31" s="7" t="s">
        <v>61</v>
      </c>
      <c r="B31" s="12">
        <v>121.92</v>
      </c>
      <c r="C31" s="12">
        <v>101.6</v>
      </c>
      <c r="D31" s="12">
        <v>76.2</v>
      </c>
      <c r="E31" s="13">
        <v>1.2</v>
      </c>
      <c r="F31" s="13">
        <v>0.68181818199999999</v>
      </c>
      <c r="G31" s="14">
        <v>370.66665510000001</v>
      </c>
      <c r="H31" s="17" t="s">
        <v>488</v>
      </c>
    </row>
    <row r="32" spans="1:8" ht="15" thickBot="1" x14ac:dyDescent="0.2">
      <c r="A32" s="7" t="s">
        <v>62</v>
      </c>
      <c r="B32" s="27">
        <v>162.56</v>
      </c>
      <c r="C32" s="27">
        <v>106.68</v>
      </c>
      <c r="D32" s="27">
        <v>85.09</v>
      </c>
      <c r="E32" s="28">
        <v>1.52380952380952</v>
      </c>
      <c r="F32" s="28">
        <v>0.63207547169811296</v>
      </c>
      <c r="G32" s="26">
        <v>681.51612072585897</v>
      </c>
      <c r="H32" s="17" t="s">
        <v>493</v>
      </c>
    </row>
    <row r="33" spans="1:8" ht="15" thickBot="1" x14ac:dyDescent="0.2">
      <c r="A33" s="7" t="s">
        <v>63</v>
      </c>
      <c r="B33" s="30">
        <v>111.8</v>
      </c>
      <c r="C33" s="30">
        <v>111.8</v>
      </c>
      <c r="D33" s="30">
        <v>68.599999999999994</v>
      </c>
      <c r="E33" s="31">
        <v>1</v>
      </c>
      <c r="F33" s="31">
        <v>0.61399999999999999</v>
      </c>
      <c r="G33" s="29">
        <v>506</v>
      </c>
      <c r="H33" s="15" t="s">
        <v>485</v>
      </c>
    </row>
    <row r="34" spans="1:8" ht="15" thickBot="1" x14ac:dyDescent="0.2">
      <c r="A34" s="7" t="s">
        <v>65</v>
      </c>
      <c r="B34" s="30">
        <v>152.4</v>
      </c>
      <c r="C34" s="30">
        <v>109.22</v>
      </c>
      <c r="D34" s="30">
        <v>73.66</v>
      </c>
      <c r="E34" s="31">
        <v>1.3953488372092999</v>
      </c>
      <c r="F34" s="31">
        <v>0.56310679611650505</v>
      </c>
      <c r="G34" s="29">
        <v>639.17474858925902</v>
      </c>
      <c r="H34" s="17" t="s">
        <v>493</v>
      </c>
    </row>
    <row r="35" spans="1:8" ht="15" thickBot="1" x14ac:dyDescent="0.2">
      <c r="A35" s="7" t="s">
        <v>70</v>
      </c>
      <c r="B35" s="74">
        <v>198.1</v>
      </c>
      <c r="C35" s="74">
        <v>142.19999999999999</v>
      </c>
      <c r="D35" s="74">
        <v>77.5</v>
      </c>
      <c r="E35" s="31">
        <v>1.39</v>
      </c>
      <c r="F35" s="31">
        <v>0.45500000000000002</v>
      </c>
      <c r="G35" s="29">
        <v>1038.7</v>
      </c>
      <c r="H35" s="15" t="s">
        <v>473</v>
      </c>
    </row>
    <row r="36" spans="1:8" ht="15" thickBot="1" x14ac:dyDescent="0.2">
      <c r="A36" s="7" t="s">
        <v>71</v>
      </c>
      <c r="B36" s="30">
        <v>121.9</v>
      </c>
      <c r="C36" s="30">
        <v>106.7</v>
      </c>
      <c r="D36" s="30">
        <v>85.1</v>
      </c>
      <c r="E36" s="31">
        <v>1.1399999999999999</v>
      </c>
      <c r="F36" s="31">
        <v>0.74399999999999999</v>
      </c>
      <c r="G36" s="29">
        <v>434.6</v>
      </c>
      <c r="H36" s="15" t="s">
        <v>488</v>
      </c>
    </row>
    <row r="37" spans="1:8" ht="15" thickBot="1" x14ac:dyDescent="0.2">
      <c r="A37" s="7" t="s">
        <v>73</v>
      </c>
      <c r="B37" s="30">
        <v>124.5</v>
      </c>
      <c r="C37" s="30">
        <v>106.7</v>
      </c>
      <c r="D37" s="30">
        <v>100.3</v>
      </c>
      <c r="E37" s="31">
        <v>1.17</v>
      </c>
      <c r="F37" s="31">
        <v>0.87</v>
      </c>
      <c r="G37" s="29">
        <v>1046.2</v>
      </c>
      <c r="H37" s="15" t="s">
        <v>483</v>
      </c>
    </row>
    <row r="38" spans="1:8" ht="15" thickBot="1" x14ac:dyDescent="0.2">
      <c r="A38" s="7" t="s">
        <v>75</v>
      </c>
      <c r="B38" s="30">
        <v>101.6</v>
      </c>
      <c r="C38" s="30">
        <v>91.4</v>
      </c>
      <c r="D38" s="30">
        <v>71.099999999999994</v>
      </c>
      <c r="E38" s="31">
        <v>1.1100000000000001</v>
      </c>
      <c r="F38" s="31">
        <v>0.73699999999999999</v>
      </c>
      <c r="G38" s="29">
        <v>259.5</v>
      </c>
      <c r="H38" s="15" t="s">
        <v>488</v>
      </c>
    </row>
    <row r="39" spans="1:8" ht="15" thickBot="1" x14ac:dyDescent="0.2">
      <c r="A39" s="7" t="s">
        <v>76</v>
      </c>
      <c r="B39" s="30">
        <v>106.68</v>
      </c>
      <c r="C39" s="30">
        <v>91.44</v>
      </c>
      <c r="D39" s="30">
        <v>130.81</v>
      </c>
      <c r="E39" s="31">
        <v>1.1666666666666701</v>
      </c>
      <c r="F39" s="31">
        <v>1.32051282051282</v>
      </c>
      <c r="G39" s="29">
        <v>1256.7144052604999</v>
      </c>
      <c r="H39" s="17" t="s">
        <v>475</v>
      </c>
    </row>
    <row r="40" spans="1:8" ht="15" thickBot="1" x14ac:dyDescent="0.2">
      <c r="A40" s="7" t="s">
        <v>77</v>
      </c>
      <c r="B40" s="30">
        <v>83.8</v>
      </c>
      <c r="C40" s="30">
        <v>73.7</v>
      </c>
      <c r="D40" s="30">
        <v>115.6</v>
      </c>
      <c r="E40" s="31">
        <v>1.1399999999999999</v>
      </c>
      <c r="F40" s="31">
        <v>1.468</v>
      </c>
      <c r="G40" s="29">
        <v>280.2</v>
      </c>
      <c r="H40" s="15" t="s">
        <v>488</v>
      </c>
    </row>
    <row r="41" spans="1:8" x14ac:dyDescent="0.15">
      <c r="A41" s="7" t="s">
        <v>79</v>
      </c>
      <c r="B41" s="17">
        <v>33.020000000000003</v>
      </c>
      <c r="C41" s="17">
        <v>33.020000000000003</v>
      </c>
      <c r="D41" s="17">
        <v>58.42</v>
      </c>
      <c r="E41" s="18">
        <v>1</v>
      </c>
      <c r="F41" s="18">
        <v>1.7692307692307701</v>
      </c>
      <c r="G41" s="16">
        <v>25.013564034900099</v>
      </c>
      <c r="H41" s="17" t="s">
        <v>482</v>
      </c>
    </row>
    <row r="42" spans="1:8" x14ac:dyDescent="0.15">
      <c r="A42" s="7" t="s">
        <v>80</v>
      </c>
      <c r="B42" s="17">
        <v>89</v>
      </c>
      <c r="C42" s="17">
        <v>84</v>
      </c>
      <c r="D42" s="17">
        <v>101.6</v>
      </c>
      <c r="E42" s="18">
        <f>B42/C42</f>
        <v>1.0595238095238095</v>
      </c>
      <c r="F42" s="18">
        <f>101.6/84</f>
        <v>1.2095238095238094</v>
      </c>
      <c r="G42" s="16">
        <f>(0.5*PI()*((0.5*B42)*(0.5*C42))*D42)/1000</f>
        <v>298.27914281361359</v>
      </c>
      <c r="H42" s="17" t="s">
        <v>488</v>
      </c>
    </row>
    <row r="43" spans="1:8" x14ac:dyDescent="0.15">
      <c r="A43" s="7" t="s">
        <v>81</v>
      </c>
      <c r="B43" s="17">
        <v>152.4</v>
      </c>
      <c r="C43" s="17">
        <v>132.1</v>
      </c>
      <c r="D43" s="17">
        <v>96.5</v>
      </c>
      <c r="E43" s="18">
        <v>1.1499999999999999</v>
      </c>
      <c r="F43" s="18">
        <v>0.68</v>
      </c>
      <c r="G43" s="16">
        <v>1760.7</v>
      </c>
      <c r="H43" s="15" t="s">
        <v>483</v>
      </c>
    </row>
    <row r="44" spans="1:8" x14ac:dyDescent="0.15">
      <c r="A44" s="7" t="s">
        <v>82</v>
      </c>
      <c r="B44" s="15">
        <v>157.5</v>
      </c>
      <c r="C44" s="15">
        <v>101.6</v>
      </c>
      <c r="D44" s="15">
        <v>94</v>
      </c>
      <c r="E44" s="18">
        <v>1.55</v>
      </c>
      <c r="F44" s="18">
        <v>0.72499999999999998</v>
      </c>
      <c r="G44" s="16">
        <v>590.5</v>
      </c>
      <c r="H44" s="15" t="s">
        <v>473</v>
      </c>
    </row>
    <row r="45" spans="1:8" x14ac:dyDescent="0.15">
      <c r="A45" s="7" t="s">
        <v>85</v>
      </c>
      <c r="B45" s="17">
        <v>99.1</v>
      </c>
      <c r="C45" s="17">
        <v>91.4</v>
      </c>
      <c r="D45" s="17">
        <v>63.5</v>
      </c>
      <c r="E45" s="18">
        <v>1.08</v>
      </c>
      <c r="F45" s="18">
        <v>0.66700000000000004</v>
      </c>
      <c r="G45" s="16">
        <v>291</v>
      </c>
      <c r="H45" s="15" t="s">
        <v>488</v>
      </c>
    </row>
    <row r="46" spans="1:8" x14ac:dyDescent="0.15">
      <c r="A46" s="7" t="s">
        <v>86</v>
      </c>
      <c r="B46" s="17">
        <v>73.66</v>
      </c>
      <c r="C46" s="17">
        <v>71.12</v>
      </c>
      <c r="D46" s="17">
        <v>54.61</v>
      </c>
      <c r="E46" s="18">
        <v>1.03571428571429</v>
      </c>
      <c r="F46" s="18">
        <v>0.75438596491228105</v>
      </c>
      <c r="G46" s="16">
        <v>112.345459460068</v>
      </c>
      <c r="H46" s="19" t="s">
        <v>489</v>
      </c>
    </row>
    <row r="47" spans="1:8" x14ac:dyDescent="0.15">
      <c r="A47" s="7" t="s">
        <v>89</v>
      </c>
      <c r="B47" s="17">
        <v>101.6</v>
      </c>
      <c r="C47" s="17">
        <v>101.6</v>
      </c>
      <c r="D47" s="17">
        <v>73.7</v>
      </c>
      <c r="E47" s="18">
        <v>1</v>
      </c>
      <c r="F47" s="18">
        <v>0.72499999999999998</v>
      </c>
      <c r="G47" s="16">
        <v>401.2</v>
      </c>
      <c r="H47" s="15" t="s">
        <v>488</v>
      </c>
    </row>
    <row r="48" spans="1:8" x14ac:dyDescent="0.15">
      <c r="A48" s="7" t="s">
        <v>90</v>
      </c>
      <c r="B48" s="17">
        <v>78.739999999999995</v>
      </c>
      <c r="C48" s="17">
        <v>73.66</v>
      </c>
      <c r="D48" s="17">
        <v>88.9</v>
      </c>
      <c r="E48" s="18">
        <v>1.0689655172413799</v>
      </c>
      <c r="F48" s="18">
        <v>1.1666666666666701</v>
      </c>
      <c r="G48" s="16">
        <v>404.96619107699001</v>
      </c>
      <c r="H48" s="17" t="s">
        <v>476</v>
      </c>
    </row>
    <row r="49" spans="1:8" x14ac:dyDescent="0.15">
      <c r="A49" s="7" t="s">
        <v>91</v>
      </c>
      <c r="B49" s="17">
        <v>198.12</v>
      </c>
      <c r="C49" s="17">
        <v>137.16</v>
      </c>
      <c r="D49" s="17">
        <v>93.98</v>
      </c>
      <c r="E49" s="18">
        <v>1.4444444439999999</v>
      </c>
      <c r="F49" s="18">
        <v>0.56060606099999999</v>
      </c>
      <c r="G49" s="16">
        <v>1437.5002019999999</v>
      </c>
      <c r="H49" s="17" t="s">
        <v>492</v>
      </c>
    </row>
    <row r="50" spans="1:8" x14ac:dyDescent="0.15">
      <c r="A50" s="7" t="s">
        <v>92</v>
      </c>
      <c r="B50" s="17">
        <v>167.64</v>
      </c>
      <c r="C50" s="17">
        <v>121.92</v>
      </c>
      <c r="D50" s="17">
        <v>54.61</v>
      </c>
      <c r="E50" s="18">
        <v>1.375</v>
      </c>
      <c r="F50" s="18">
        <v>0.37719298245614002</v>
      </c>
      <c r="G50" s="16">
        <v>523.58702842781395</v>
      </c>
      <c r="H50" s="17" t="s">
        <v>479</v>
      </c>
    </row>
    <row r="51" spans="1:8" x14ac:dyDescent="0.15">
      <c r="A51" s="7" t="s">
        <v>93</v>
      </c>
      <c r="B51" s="15">
        <v>132.1</v>
      </c>
      <c r="C51" s="15">
        <v>104.1</v>
      </c>
      <c r="D51" s="15">
        <v>121.9</v>
      </c>
      <c r="E51" s="18">
        <v>1.27</v>
      </c>
      <c r="F51" s="18">
        <v>1.032</v>
      </c>
      <c r="G51" s="16">
        <v>695.3</v>
      </c>
      <c r="H51" s="15" t="s">
        <v>473</v>
      </c>
    </row>
    <row r="52" spans="1:8" x14ac:dyDescent="0.15">
      <c r="A52" s="33" t="s">
        <v>97</v>
      </c>
      <c r="B52" s="34">
        <v>127</v>
      </c>
      <c r="C52" s="34">
        <v>124.5</v>
      </c>
      <c r="D52" s="34">
        <v>86.4</v>
      </c>
      <c r="E52" s="22">
        <v>1.02</v>
      </c>
      <c r="F52" s="22">
        <v>0.68700000000000006</v>
      </c>
      <c r="G52" s="35">
        <v>937.5</v>
      </c>
      <c r="H52" s="75" t="s">
        <v>485</v>
      </c>
    </row>
    <row r="53" spans="1:8" x14ac:dyDescent="0.15">
      <c r="A53" s="7" t="s">
        <v>98</v>
      </c>
      <c r="B53" s="17">
        <v>152.4</v>
      </c>
      <c r="C53" s="17">
        <v>101.6</v>
      </c>
      <c r="D53" s="17">
        <v>66.040000000000006</v>
      </c>
      <c r="E53" s="18">
        <v>1.5</v>
      </c>
      <c r="F53" s="18">
        <v>0.52</v>
      </c>
      <c r="G53" s="16">
        <v>401.555543</v>
      </c>
      <c r="H53" s="17" t="s">
        <v>496</v>
      </c>
    </row>
    <row r="54" spans="1:8" x14ac:dyDescent="0.15">
      <c r="A54" s="7" t="s">
        <v>101</v>
      </c>
      <c r="B54" s="17">
        <v>81.3</v>
      </c>
      <c r="C54" s="17">
        <v>76.2</v>
      </c>
      <c r="D54" s="17">
        <v>69.900000000000006</v>
      </c>
      <c r="E54" s="18">
        <v>1.07</v>
      </c>
      <c r="F54" s="18">
        <v>0.88700000000000001</v>
      </c>
      <c r="G54" s="16">
        <v>250.8</v>
      </c>
      <c r="H54" s="15" t="s">
        <v>488</v>
      </c>
    </row>
    <row r="55" spans="1:8" x14ac:dyDescent="0.15">
      <c r="A55" s="7" t="s">
        <v>104</v>
      </c>
      <c r="B55" s="15">
        <v>154.9</v>
      </c>
      <c r="C55" s="15">
        <v>121.9</v>
      </c>
      <c r="D55" s="15">
        <v>99.1</v>
      </c>
      <c r="E55" s="18">
        <v>1.27</v>
      </c>
      <c r="F55" s="18">
        <v>0.71599999999999997</v>
      </c>
      <c r="G55" s="16">
        <v>788.1</v>
      </c>
      <c r="H55" s="15" t="s">
        <v>473</v>
      </c>
    </row>
    <row r="56" spans="1:8" x14ac:dyDescent="0.15">
      <c r="A56" s="7" t="s">
        <v>105</v>
      </c>
      <c r="B56" s="17">
        <v>121.92</v>
      </c>
      <c r="C56" s="17">
        <v>86.36</v>
      </c>
      <c r="D56" s="17">
        <v>92.71</v>
      </c>
      <c r="E56" s="18">
        <v>1.411764706</v>
      </c>
      <c r="F56" s="18">
        <v>0.89024390200000003</v>
      </c>
      <c r="G56" s="16">
        <v>383.33109919999998</v>
      </c>
      <c r="H56" s="17" t="s">
        <v>496</v>
      </c>
    </row>
    <row r="57" spans="1:8" x14ac:dyDescent="0.15">
      <c r="A57" s="7" t="s">
        <v>106</v>
      </c>
      <c r="B57" s="17">
        <v>86.4</v>
      </c>
      <c r="C57" s="17">
        <v>86.4</v>
      </c>
      <c r="D57" s="17">
        <v>88.9</v>
      </c>
      <c r="E57" s="18">
        <v>1</v>
      </c>
      <c r="F57" s="18">
        <v>1.0289999999999999</v>
      </c>
      <c r="G57" s="16">
        <v>618</v>
      </c>
      <c r="H57" s="15" t="s">
        <v>485</v>
      </c>
    </row>
    <row r="58" spans="1:8" x14ac:dyDescent="0.15">
      <c r="A58" s="7" t="s">
        <v>107</v>
      </c>
      <c r="B58" s="17">
        <v>91.44</v>
      </c>
      <c r="C58" s="17">
        <v>88.9</v>
      </c>
      <c r="D58" s="17">
        <v>52.07</v>
      </c>
      <c r="E58" s="18">
        <v>1.02857142857143</v>
      </c>
      <c r="F58" s="18">
        <v>0.57746478873239404</v>
      </c>
      <c r="G58" s="16">
        <v>240.14072553718199</v>
      </c>
      <c r="H58" s="17" t="s">
        <v>499</v>
      </c>
    </row>
    <row r="59" spans="1:8" x14ac:dyDescent="0.15">
      <c r="A59" s="7" t="s">
        <v>110</v>
      </c>
      <c r="B59" s="17">
        <v>137.19999999999999</v>
      </c>
      <c r="C59" s="17">
        <v>106.7</v>
      </c>
      <c r="D59" s="17">
        <v>76.2</v>
      </c>
      <c r="E59" s="18">
        <f>B59/C59</f>
        <v>1.2858481724461104</v>
      </c>
      <c r="F59" s="18">
        <f>D59/((137.2+106.7)/2)</f>
        <v>0.62484624846248471</v>
      </c>
      <c r="G59" s="16">
        <f>((((((137.2+106.7)/4)*((137.2+106.7)/4))+(((137.2+106.7)/4)*(((127.2+96.7)/4))+(((127.2+96.7)/4)*(127.2+96.7)/4)))*D59*PI())/3)/1000</f>
        <v>819.04890153008466</v>
      </c>
      <c r="H59" s="17" t="s">
        <v>473</v>
      </c>
    </row>
    <row r="60" spans="1:8" x14ac:dyDescent="0.15">
      <c r="A60" s="7" t="s">
        <v>111</v>
      </c>
      <c r="B60" s="17">
        <v>160</v>
      </c>
      <c r="C60" s="17">
        <v>157.5</v>
      </c>
      <c r="D60" s="17">
        <v>99.1</v>
      </c>
      <c r="E60" s="18">
        <v>1.02</v>
      </c>
      <c r="F60" s="18">
        <v>0.62</v>
      </c>
      <c r="G60" s="16">
        <v>980.3</v>
      </c>
      <c r="H60" s="15" t="s">
        <v>483</v>
      </c>
    </row>
    <row r="61" spans="1:8" x14ac:dyDescent="0.15">
      <c r="A61" s="7" t="s">
        <v>112</v>
      </c>
      <c r="B61" s="15">
        <v>137.19999999999999</v>
      </c>
      <c r="C61" s="15">
        <v>127</v>
      </c>
      <c r="D61" s="15">
        <v>116.8</v>
      </c>
      <c r="E61" s="18">
        <v>1.08</v>
      </c>
      <c r="F61" s="18">
        <v>0.88500000000000001</v>
      </c>
      <c r="G61" s="16">
        <v>854.1</v>
      </c>
      <c r="H61" s="15" t="s">
        <v>473</v>
      </c>
    </row>
    <row r="62" spans="1:8" x14ac:dyDescent="0.15">
      <c r="A62" s="7" t="s">
        <v>113</v>
      </c>
      <c r="B62" s="17">
        <v>106.68</v>
      </c>
      <c r="C62" s="17">
        <v>106.68</v>
      </c>
      <c r="D62" s="17">
        <v>60.96</v>
      </c>
      <c r="E62" s="18">
        <v>1</v>
      </c>
      <c r="F62" s="18">
        <v>0.571428571</v>
      </c>
      <c r="G62" s="16">
        <v>391.05332110000001</v>
      </c>
      <c r="H62" s="17" t="s">
        <v>496</v>
      </c>
    </row>
    <row r="63" spans="1:8" x14ac:dyDescent="0.15">
      <c r="A63" s="7" t="s">
        <v>114</v>
      </c>
      <c r="B63" s="17">
        <v>149.86000000000001</v>
      </c>
      <c r="C63" s="17">
        <v>147.32</v>
      </c>
      <c r="D63" s="17">
        <v>88.9</v>
      </c>
      <c r="E63" s="18">
        <v>1.0172413793103501</v>
      </c>
      <c r="F63" s="18">
        <v>0.59829059829059805</v>
      </c>
      <c r="G63" s="16">
        <v>770.74210559814298</v>
      </c>
      <c r="H63" s="15" t="s">
        <v>485</v>
      </c>
    </row>
    <row r="64" spans="1:8" x14ac:dyDescent="0.15">
      <c r="A64" s="7" t="s">
        <v>117</v>
      </c>
      <c r="B64" s="17">
        <v>78.739999999999995</v>
      </c>
      <c r="C64" s="17">
        <v>66.040000000000006</v>
      </c>
      <c r="D64" s="17">
        <v>88.9</v>
      </c>
      <c r="E64" s="18">
        <v>1.1923076923076901</v>
      </c>
      <c r="F64" s="18">
        <v>1.2280701754386001</v>
      </c>
      <c r="G64" s="16">
        <v>384.54520405938899</v>
      </c>
      <c r="H64" s="17" t="s">
        <v>476</v>
      </c>
    </row>
    <row r="65" spans="1:8" x14ac:dyDescent="0.15">
      <c r="A65" s="7" t="s">
        <v>119</v>
      </c>
      <c r="B65" s="15">
        <v>132.1</v>
      </c>
      <c r="C65" s="15">
        <v>127</v>
      </c>
      <c r="D65" s="15">
        <v>91.4</v>
      </c>
      <c r="E65" s="18">
        <v>1.04</v>
      </c>
      <c r="F65" s="18">
        <v>0.70599999999999996</v>
      </c>
      <c r="G65" s="16">
        <v>602.29999999999995</v>
      </c>
      <c r="H65" s="15" t="s">
        <v>473</v>
      </c>
    </row>
    <row r="66" spans="1:8" x14ac:dyDescent="0.15">
      <c r="A66" s="7" t="s">
        <v>120</v>
      </c>
      <c r="B66" s="17">
        <v>134.62</v>
      </c>
      <c r="C66" s="17">
        <v>132.08000000000001</v>
      </c>
      <c r="D66" s="17">
        <v>78.739999999999995</v>
      </c>
      <c r="E66" s="18">
        <v>1.0192307692307701</v>
      </c>
      <c r="F66" s="18">
        <f>78.7/132.1</f>
        <v>0.59576078728236193</v>
      </c>
      <c r="G66" s="16">
        <v>805.41059217151201</v>
      </c>
      <c r="H66" s="15" t="s">
        <v>485</v>
      </c>
    </row>
    <row r="67" spans="1:8" x14ac:dyDescent="0.15">
      <c r="A67" s="7" t="s">
        <v>121</v>
      </c>
      <c r="B67" s="17">
        <v>149.86000000000001</v>
      </c>
      <c r="C67" s="17">
        <v>139.69999999999999</v>
      </c>
      <c r="D67" s="17">
        <v>73.66</v>
      </c>
      <c r="E67" s="18">
        <v>1.0727272727272701</v>
      </c>
      <c r="F67" s="18">
        <v>0.50877192982456099</v>
      </c>
      <c r="G67" s="16">
        <v>820.25870899250299</v>
      </c>
      <c r="H67" s="17" t="s">
        <v>492</v>
      </c>
    </row>
    <row r="68" spans="1:8" x14ac:dyDescent="0.15">
      <c r="A68" s="7" t="s">
        <v>123</v>
      </c>
      <c r="B68" s="17">
        <v>147.32</v>
      </c>
      <c r="C68" s="17">
        <v>116.84</v>
      </c>
      <c r="D68" s="17">
        <v>86.36</v>
      </c>
      <c r="E68" s="18">
        <v>1.26086956521739</v>
      </c>
      <c r="F68" s="18">
        <v>0.65384615384615397</v>
      </c>
      <c r="G68" s="16">
        <v>501.18936708912901</v>
      </c>
      <c r="H68" s="17" t="s">
        <v>493</v>
      </c>
    </row>
    <row r="69" spans="1:8" x14ac:dyDescent="0.15">
      <c r="A69" s="7" t="s">
        <v>124</v>
      </c>
      <c r="B69" s="17">
        <v>137.19999999999999</v>
      </c>
      <c r="C69" s="17">
        <v>137.19999999999999</v>
      </c>
      <c r="D69" s="17">
        <v>94</v>
      </c>
      <c r="E69" s="18">
        <v>1</v>
      </c>
      <c r="F69" s="18">
        <v>0.68500000000000005</v>
      </c>
      <c r="G69" s="16">
        <v>694.3</v>
      </c>
      <c r="H69" s="15" t="s">
        <v>485</v>
      </c>
    </row>
    <row r="70" spans="1:8" x14ac:dyDescent="0.15">
      <c r="A70" s="7" t="s">
        <v>484</v>
      </c>
      <c r="B70" s="17">
        <v>81.3</v>
      </c>
      <c r="C70" s="17">
        <v>81.3</v>
      </c>
      <c r="D70" s="17">
        <v>114.9</v>
      </c>
      <c r="E70" s="18">
        <v>1</v>
      </c>
      <c r="F70" s="18">
        <v>1.4139999999999999</v>
      </c>
      <c r="G70" s="16">
        <v>298.2</v>
      </c>
      <c r="H70" s="15" t="s">
        <v>488</v>
      </c>
    </row>
    <row r="71" spans="1:8" x14ac:dyDescent="0.15">
      <c r="A71" s="7" t="s">
        <v>487</v>
      </c>
      <c r="B71" s="17">
        <v>99.1</v>
      </c>
      <c r="C71" s="17">
        <v>99.1</v>
      </c>
      <c r="D71" s="17">
        <v>107.3</v>
      </c>
      <c r="E71" s="18">
        <v>1</v>
      </c>
      <c r="F71" s="18">
        <v>1.083</v>
      </c>
      <c r="G71" s="16">
        <v>706.4</v>
      </c>
      <c r="H71" s="15" t="s">
        <v>485</v>
      </c>
    </row>
    <row r="72" spans="1:8" x14ac:dyDescent="0.15">
      <c r="A72" s="7" t="s">
        <v>126</v>
      </c>
      <c r="B72" s="17">
        <v>147.5</v>
      </c>
      <c r="C72" s="17">
        <v>124.5</v>
      </c>
      <c r="D72" s="17">
        <v>111.7</v>
      </c>
      <c r="E72" s="18">
        <f>147.5/124.5</f>
        <v>1.1847389558232932</v>
      </c>
      <c r="F72" s="18">
        <f>111.7/135</f>
        <v>0.82740740740740748</v>
      </c>
      <c r="G72" s="16">
        <f>(0.5*PI()*(B72/2)*(C72/2)*D72)/1000</f>
        <v>805.51648096457041</v>
      </c>
      <c r="H72" s="15" t="s">
        <v>473</v>
      </c>
    </row>
    <row r="73" spans="1:8" x14ac:dyDescent="0.15">
      <c r="A73" s="7" t="s">
        <v>127</v>
      </c>
      <c r="B73" s="17">
        <v>116.8</v>
      </c>
      <c r="C73" s="17">
        <v>111.7</v>
      </c>
      <c r="D73" s="17">
        <v>141</v>
      </c>
      <c r="E73" s="18">
        <f>116.8/111.7</f>
        <v>1.0456580125335719</v>
      </c>
      <c r="F73" s="18">
        <f>141/114.2</f>
        <v>1.2346760070052538</v>
      </c>
      <c r="G73" s="16">
        <f>(0.5*PI()*(B73/2)*(C73/2)*D73)/1000</f>
        <v>722.39547051715022</v>
      </c>
      <c r="H73" s="15" t="s">
        <v>485</v>
      </c>
    </row>
    <row r="74" spans="1:8" x14ac:dyDescent="0.15">
      <c r="A74" s="7" t="s">
        <v>128</v>
      </c>
      <c r="B74" s="17">
        <v>172.7</v>
      </c>
      <c r="C74" s="17">
        <v>162.6</v>
      </c>
      <c r="D74" s="17">
        <v>138.4</v>
      </c>
      <c r="E74" s="18">
        <f>172.7/162.6</f>
        <v>1.0621156211562115</v>
      </c>
      <c r="F74" s="18">
        <f>138.4/167.6</f>
        <v>0.82577565632458239</v>
      </c>
      <c r="G74" s="16">
        <f>(0.5*PI()*(B74/2)*(C74/2)*D74)/1000</f>
        <v>1526.1908821754294</v>
      </c>
      <c r="H74" s="19" t="s">
        <v>483</v>
      </c>
    </row>
    <row r="75" spans="1:8" x14ac:dyDescent="0.15">
      <c r="A75" s="7" t="s">
        <v>130</v>
      </c>
      <c r="B75" s="17">
        <v>172.72</v>
      </c>
      <c r="C75" s="17">
        <v>172.72</v>
      </c>
      <c r="D75" s="17">
        <v>74.930000000000007</v>
      </c>
      <c r="E75" s="18">
        <v>1</v>
      </c>
      <c r="F75" s="18">
        <v>0.43382352899999999</v>
      </c>
      <c r="G75" s="16">
        <v>1755.621427</v>
      </c>
      <c r="H75" s="17" t="s">
        <v>475</v>
      </c>
    </row>
    <row r="76" spans="1:8" x14ac:dyDescent="0.15">
      <c r="A76" s="7" t="s">
        <v>131</v>
      </c>
      <c r="B76" s="17">
        <v>101.6</v>
      </c>
      <c r="C76" s="17">
        <v>86.4</v>
      </c>
      <c r="D76" s="17">
        <v>69.900000000000006</v>
      </c>
      <c r="E76" s="18">
        <v>1.18</v>
      </c>
      <c r="F76" s="18">
        <v>0.74299999999999999</v>
      </c>
      <c r="G76" s="16">
        <v>240.7</v>
      </c>
      <c r="H76" s="15" t="s">
        <v>488</v>
      </c>
    </row>
    <row r="77" spans="1:8" x14ac:dyDescent="0.15">
      <c r="A77" s="7" t="s">
        <v>133</v>
      </c>
      <c r="B77" s="15">
        <v>132.1</v>
      </c>
      <c r="C77" s="15">
        <v>121.9</v>
      </c>
      <c r="D77" s="15">
        <v>109.2</v>
      </c>
      <c r="E77" s="18">
        <v>1.08</v>
      </c>
      <c r="F77" s="18">
        <v>0.86</v>
      </c>
      <c r="G77" s="16">
        <v>690.7</v>
      </c>
      <c r="H77" s="15" t="s">
        <v>473</v>
      </c>
    </row>
    <row r="78" spans="1:8" x14ac:dyDescent="0.15">
      <c r="A78" s="7" t="s">
        <v>135</v>
      </c>
      <c r="B78" s="17">
        <v>177.8</v>
      </c>
      <c r="C78" s="17">
        <v>68.58</v>
      </c>
      <c r="D78" s="17">
        <v>98.424999999999997</v>
      </c>
      <c r="E78" s="18">
        <v>2.592592593</v>
      </c>
      <c r="F78" s="18">
        <v>0.798969072</v>
      </c>
      <c r="G78" s="16">
        <v>1173.1302009999999</v>
      </c>
      <c r="H78" s="17" t="s">
        <v>492</v>
      </c>
    </row>
    <row r="79" spans="1:8" x14ac:dyDescent="0.15">
      <c r="A79" s="7" t="s">
        <v>137</v>
      </c>
      <c r="B79" s="17"/>
      <c r="C79" s="17"/>
      <c r="D79" s="17"/>
      <c r="E79" s="18"/>
      <c r="F79" s="18"/>
      <c r="G79" s="16"/>
      <c r="H79" s="19"/>
    </row>
    <row r="80" spans="1:8" x14ac:dyDescent="0.15">
      <c r="A80" s="7" t="s">
        <v>138</v>
      </c>
      <c r="B80" s="17">
        <v>111.8</v>
      </c>
      <c r="C80" s="17">
        <v>111.8</v>
      </c>
      <c r="D80" s="17">
        <v>74.900000000000006</v>
      </c>
      <c r="E80" s="18">
        <v>1</v>
      </c>
      <c r="F80" s="18">
        <v>0.67</v>
      </c>
      <c r="G80" s="16">
        <v>367.5</v>
      </c>
      <c r="H80" s="15" t="s">
        <v>488</v>
      </c>
    </row>
    <row r="81" spans="1:8" x14ac:dyDescent="0.15">
      <c r="A81" s="7" t="s">
        <v>139</v>
      </c>
      <c r="B81" s="17">
        <v>198.12</v>
      </c>
      <c r="C81" s="17">
        <v>154.94</v>
      </c>
      <c r="D81" s="17">
        <v>111.76</v>
      </c>
      <c r="E81" s="18">
        <v>1.278688525</v>
      </c>
      <c r="F81" s="18">
        <v>0.63309352500000005</v>
      </c>
      <c r="G81" s="16">
        <v>1347.2188470000001</v>
      </c>
      <c r="H81" s="17" t="s">
        <v>492</v>
      </c>
    </row>
    <row r="82" spans="1:8" x14ac:dyDescent="0.15">
      <c r="A82" s="7" t="s">
        <v>140</v>
      </c>
      <c r="B82" s="17">
        <v>104.14</v>
      </c>
      <c r="C82" s="17">
        <v>71.12</v>
      </c>
      <c r="D82" s="17">
        <v>60.96</v>
      </c>
      <c r="E82" s="18">
        <v>1.4642857140000001</v>
      </c>
      <c r="F82" s="18">
        <v>0.69565217400000001</v>
      </c>
      <c r="G82" s="16">
        <v>177.3022167</v>
      </c>
      <c r="H82" s="17" t="s">
        <v>476</v>
      </c>
    </row>
    <row r="83" spans="1:8" x14ac:dyDescent="0.15">
      <c r="A83" s="7" t="s">
        <v>142</v>
      </c>
      <c r="B83" s="17"/>
      <c r="C83" s="17"/>
      <c r="D83" s="17"/>
      <c r="E83" s="18"/>
      <c r="F83" s="18"/>
      <c r="G83" s="16"/>
      <c r="H83" s="17"/>
    </row>
    <row r="84" spans="1:8" x14ac:dyDescent="0.15">
      <c r="A84" s="7" t="s">
        <v>144</v>
      </c>
      <c r="B84" s="17">
        <v>93.98</v>
      </c>
      <c r="C84" s="17">
        <v>91.44</v>
      </c>
      <c r="D84" s="17">
        <v>46.99</v>
      </c>
      <c r="E84" s="18">
        <v>1.0277777779999999</v>
      </c>
      <c r="F84" s="18">
        <v>0.50684931499999997</v>
      </c>
      <c r="G84" s="16">
        <v>317.2111822</v>
      </c>
      <c r="H84" s="17" t="s">
        <v>496</v>
      </c>
    </row>
    <row r="85" spans="1:8" x14ac:dyDescent="0.15">
      <c r="A85" s="7" t="s">
        <v>145</v>
      </c>
      <c r="B85" s="17">
        <v>124.5</v>
      </c>
      <c r="C85" s="17">
        <v>119.4</v>
      </c>
      <c r="D85" s="17">
        <v>76.2</v>
      </c>
      <c r="E85" s="18">
        <v>1.04</v>
      </c>
      <c r="F85" s="18">
        <v>0.625</v>
      </c>
      <c r="G85" s="16">
        <v>444.6</v>
      </c>
      <c r="H85" s="15" t="s">
        <v>488</v>
      </c>
    </row>
    <row r="86" spans="1:8" x14ac:dyDescent="0.15">
      <c r="A86" s="7" t="s">
        <v>146</v>
      </c>
      <c r="B86" s="17"/>
      <c r="C86" s="17"/>
      <c r="D86" s="17"/>
      <c r="E86" s="18"/>
      <c r="F86" s="18"/>
      <c r="G86" s="16"/>
      <c r="H86" s="19"/>
    </row>
    <row r="87" spans="1:8" x14ac:dyDescent="0.15">
      <c r="A87" s="7" t="s">
        <v>147</v>
      </c>
      <c r="B87" s="17"/>
      <c r="C87" s="17"/>
      <c r="D87" s="17"/>
      <c r="E87" s="18"/>
      <c r="F87" s="18"/>
      <c r="G87" s="16"/>
      <c r="H87" s="19"/>
    </row>
    <row r="88" spans="1:8" x14ac:dyDescent="0.15">
      <c r="A88" s="7" t="s">
        <v>148</v>
      </c>
      <c r="B88" s="34">
        <v>73.599999999999994</v>
      </c>
      <c r="C88" s="34">
        <v>68.599999999999994</v>
      </c>
      <c r="D88" s="34">
        <v>97.8</v>
      </c>
      <c r="E88" s="22">
        <f>73.6/68.6</f>
        <v>1.0728862973760933</v>
      </c>
      <c r="F88" s="22">
        <f>97.8/70.1</f>
        <v>1.3951497860199715</v>
      </c>
      <c r="G88" s="35">
        <f>((PI()*97.8*((35.5*35.5)+(35.5*30.5)+(30.5*30.5)))/3)/1000</f>
        <v>335.23291179962695</v>
      </c>
      <c r="H88" s="19" t="s">
        <v>488</v>
      </c>
    </row>
    <row r="89" spans="1:8" x14ac:dyDescent="0.15">
      <c r="A89" s="7" t="s">
        <v>151</v>
      </c>
      <c r="B89" s="34">
        <v>116.8</v>
      </c>
      <c r="C89" s="34">
        <v>114.3</v>
      </c>
      <c r="D89" s="34">
        <v>96.5</v>
      </c>
      <c r="E89" s="38">
        <v>1.02</v>
      </c>
      <c r="F89" s="38">
        <v>0.83499999999999996</v>
      </c>
      <c r="G89" s="35">
        <v>506.2</v>
      </c>
      <c r="H89" s="15" t="s">
        <v>485</v>
      </c>
    </row>
    <row r="90" spans="1:8" x14ac:dyDescent="0.15">
      <c r="A90" s="7" t="s">
        <v>152</v>
      </c>
      <c r="B90" s="34"/>
      <c r="C90" s="34"/>
      <c r="D90" s="34"/>
      <c r="E90" s="22"/>
      <c r="F90" s="22"/>
      <c r="G90" s="35"/>
      <c r="H90" s="15"/>
    </row>
    <row r="91" spans="1:8" x14ac:dyDescent="0.15">
      <c r="A91" s="7" t="s">
        <v>153</v>
      </c>
      <c r="B91" s="17">
        <v>91.44</v>
      </c>
      <c r="C91" s="17">
        <v>81.28</v>
      </c>
      <c r="D91" s="17">
        <v>58.42</v>
      </c>
      <c r="E91" s="18">
        <v>1.125</v>
      </c>
      <c r="F91" s="18">
        <v>0.67647058800000004</v>
      </c>
      <c r="G91" s="16">
        <v>170.50666140000001</v>
      </c>
      <c r="H91" s="19" t="s">
        <v>489</v>
      </c>
    </row>
    <row r="92" spans="1:8" x14ac:dyDescent="0.15">
      <c r="A92" s="7" t="s">
        <v>154</v>
      </c>
      <c r="B92" s="17">
        <v>167.6</v>
      </c>
      <c r="C92" s="17">
        <v>152.4</v>
      </c>
      <c r="D92" s="17">
        <v>104.14</v>
      </c>
      <c r="E92" s="18">
        <f>B92/C92</f>
        <v>1.0997375328083989</v>
      </c>
      <c r="F92" s="18">
        <f>D92/((B92+C92)/2)</f>
        <v>0.65087499999999998</v>
      </c>
      <c r="G92" s="16">
        <f>(0.5*PI()*(B92/2)*(C92/2)*D92)/1000</f>
        <v>1044.5673340099097</v>
      </c>
      <c r="H92" s="15" t="s">
        <v>483</v>
      </c>
    </row>
    <row r="93" spans="1:8" x14ac:dyDescent="0.15">
      <c r="A93" s="7" t="s">
        <v>155</v>
      </c>
      <c r="B93" s="17">
        <v>116.8</v>
      </c>
      <c r="C93" s="17">
        <v>111.8</v>
      </c>
      <c r="D93" s="17">
        <v>50.8</v>
      </c>
      <c r="E93" s="18">
        <f>B93/C93</f>
        <v>1.0447227191413238</v>
      </c>
      <c r="F93" s="18">
        <f>D93/((B93+C93)/2)</f>
        <v>0.44444444444444442</v>
      </c>
      <c r="G93" s="16">
        <f>(0.5*PI()*(B93/2)*(C93/2)*D93)/1000</f>
        <v>260.50030991535857</v>
      </c>
      <c r="H93" s="15" t="s">
        <v>496</v>
      </c>
    </row>
    <row r="94" spans="1:8" x14ac:dyDescent="0.15">
      <c r="A94" s="7" t="s">
        <v>156</v>
      </c>
      <c r="B94" s="17">
        <v>101.6</v>
      </c>
      <c r="C94" s="17">
        <v>101.6</v>
      </c>
      <c r="D94" s="17">
        <v>91.4</v>
      </c>
      <c r="E94" s="18">
        <v>1</v>
      </c>
      <c r="F94" s="18">
        <v>0.9</v>
      </c>
      <c r="G94" s="16">
        <v>370.7</v>
      </c>
      <c r="H94" s="15" t="s">
        <v>488</v>
      </c>
    </row>
    <row r="95" spans="1:8" x14ac:dyDescent="0.15">
      <c r="A95" s="7" t="s">
        <v>157</v>
      </c>
      <c r="B95" s="17"/>
      <c r="C95" s="17"/>
      <c r="D95" s="17"/>
      <c r="E95" s="18"/>
      <c r="F95" s="18"/>
      <c r="G95" s="16"/>
      <c r="H95" s="17" t="s">
        <v>500</v>
      </c>
    </row>
    <row r="96" spans="1:8" x14ac:dyDescent="0.15">
      <c r="A96" s="7" t="s">
        <v>159</v>
      </c>
      <c r="B96" s="17">
        <v>132</v>
      </c>
      <c r="C96" s="17">
        <v>121.9</v>
      </c>
      <c r="D96" s="17">
        <v>62.2</v>
      </c>
      <c r="E96" s="18">
        <f>B96/C96</f>
        <v>1.0828547990155866</v>
      </c>
      <c r="F96" s="18">
        <f>D96/((B96+C96)/2)</f>
        <v>0.48995667585663649</v>
      </c>
      <c r="G96" s="16">
        <f>(0.5*PI()*(B96/2)*(C96/2)*D96)/1000</f>
        <v>393.03199627222511</v>
      </c>
      <c r="H96" s="17" t="s">
        <v>496</v>
      </c>
    </row>
    <row r="97" spans="1:8" x14ac:dyDescent="0.15">
      <c r="A97" s="7" t="s">
        <v>160</v>
      </c>
      <c r="B97" s="17">
        <v>96.5</v>
      </c>
      <c r="C97" s="17">
        <v>88.9</v>
      </c>
      <c r="D97" s="17">
        <v>78.7</v>
      </c>
      <c r="E97" s="18">
        <v>1.0900000000000001</v>
      </c>
      <c r="F97" s="18">
        <v>0.84899999999999998</v>
      </c>
      <c r="G97" s="16">
        <v>520.9</v>
      </c>
      <c r="H97" s="15" t="s">
        <v>485</v>
      </c>
    </row>
    <row r="98" spans="1:8" x14ac:dyDescent="0.15">
      <c r="A98" s="7" t="s">
        <v>161</v>
      </c>
      <c r="B98" s="17">
        <f>CONVERT(22,"in","cm")</f>
        <v>55.879999999999995</v>
      </c>
      <c r="C98" s="17">
        <f>CONVERT(22,"in","cm")</f>
        <v>55.879999999999995</v>
      </c>
      <c r="D98" s="17">
        <v>29.21</v>
      </c>
      <c r="E98" s="18">
        <v>1</v>
      </c>
      <c r="F98" s="18">
        <v>0.52300000000000002</v>
      </c>
      <c r="G98" s="16">
        <v>48.9</v>
      </c>
      <c r="H98" s="17" t="s">
        <v>477</v>
      </c>
    </row>
    <row r="99" spans="1:8" x14ac:dyDescent="0.15">
      <c r="A99" s="7" t="s">
        <v>162</v>
      </c>
      <c r="B99" s="17">
        <v>106.7</v>
      </c>
      <c r="C99" s="17">
        <v>96.5</v>
      </c>
      <c r="D99" s="17">
        <v>110.5</v>
      </c>
      <c r="E99" s="18">
        <v>1.1100000000000001</v>
      </c>
      <c r="F99" s="18">
        <v>1.0880000000000001</v>
      </c>
      <c r="G99" s="16">
        <v>895.8</v>
      </c>
      <c r="H99" s="15" t="s">
        <v>485</v>
      </c>
    </row>
    <row r="100" spans="1:8" x14ac:dyDescent="0.15">
      <c r="A100" s="7" t="s">
        <v>163</v>
      </c>
      <c r="B100" s="17">
        <v>157.5</v>
      </c>
      <c r="C100" s="17">
        <v>152.4</v>
      </c>
      <c r="D100" s="17">
        <v>87.6</v>
      </c>
      <c r="E100" s="18">
        <f>B100/C100</f>
        <v>1.0334645669291338</v>
      </c>
      <c r="F100" s="18">
        <f>D100/((C100))</f>
        <v>0.57480314960629919</v>
      </c>
      <c r="G100" s="16">
        <f>((PI()*D100*((77.5*77.5)+(77.5*72.5)+(72.5*72.5)))/3)/1000</f>
        <v>1548.5931207156505</v>
      </c>
      <c r="H100" s="15" t="s">
        <v>483</v>
      </c>
    </row>
    <row r="101" spans="1:8" x14ac:dyDescent="0.15">
      <c r="A101" s="7" t="s">
        <v>164</v>
      </c>
      <c r="B101" s="17"/>
      <c r="C101" s="17"/>
      <c r="D101" s="17"/>
      <c r="E101" s="18"/>
      <c r="F101" s="18"/>
      <c r="G101" s="16"/>
      <c r="H101" s="15"/>
    </row>
    <row r="102" spans="1:8" x14ac:dyDescent="0.15">
      <c r="A102" s="7" t="s">
        <v>165</v>
      </c>
      <c r="B102" s="17">
        <v>111.8</v>
      </c>
      <c r="C102" s="17">
        <v>101.6</v>
      </c>
      <c r="D102" s="17">
        <v>73.7</v>
      </c>
      <c r="E102" s="18">
        <v>1.1000000000000001</v>
      </c>
      <c r="F102" s="18">
        <v>0.69</v>
      </c>
      <c r="G102" s="16">
        <v>537.70000000000005</v>
      </c>
      <c r="H102" s="15" t="s">
        <v>485</v>
      </c>
    </row>
    <row r="103" spans="1:8" x14ac:dyDescent="0.15">
      <c r="A103" s="7" t="s">
        <v>166</v>
      </c>
      <c r="B103" s="17">
        <v>106.68</v>
      </c>
      <c r="C103" s="17">
        <v>81.28</v>
      </c>
      <c r="D103" s="17">
        <v>83.82</v>
      </c>
      <c r="E103" s="18">
        <v>1.3125</v>
      </c>
      <c r="F103" s="18">
        <v>0.89189189199999996</v>
      </c>
      <c r="G103" s="16">
        <v>581.44470409999997</v>
      </c>
      <c r="H103" s="17" t="s">
        <v>493</v>
      </c>
    </row>
    <row r="104" spans="1:8" x14ac:dyDescent="0.15">
      <c r="A104" s="7" t="s">
        <v>167</v>
      </c>
      <c r="B104" s="17">
        <v>167.4</v>
      </c>
      <c r="C104" s="17">
        <v>137.19999999999999</v>
      </c>
      <c r="D104" s="17">
        <v>81.2</v>
      </c>
      <c r="E104" s="18">
        <f>B104/C104</f>
        <v>1.2201166180758019</v>
      </c>
      <c r="F104" s="18">
        <f>D104/((B104+C104)/2)</f>
        <v>0.53315824031516745</v>
      </c>
      <c r="G104" s="16">
        <f>((PI()*D104*((76.1*76.1)+(76.1*71.1)+(71.1*71.1)))/3)/1000</f>
        <v>1382.3834501093611</v>
      </c>
      <c r="H104" s="17" t="s">
        <v>492</v>
      </c>
    </row>
    <row r="105" spans="1:8" x14ac:dyDescent="0.15">
      <c r="A105" s="7" t="s">
        <v>168</v>
      </c>
      <c r="B105" s="17">
        <v>99</v>
      </c>
      <c r="C105" s="17">
        <v>96.5</v>
      </c>
      <c r="D105" s="17">
        <v>60.9</v>
      </c>
      <c r="E105" s="18">
        <f>B105/C105</f>
        <v>1.0259067357512954</v>
      </c>
      <c r="F105" s="18">
        <f>D105/((B105+C105)/2)</f>
        <v>0.62301790281329927</v>
      </c>
      <c r="G105" s="16">
        <f>(0.5*PI()*49.5*48.75*60.9)/1000</f>
        <v>230.84314826330336</v>
      </c>
      <c r="H105" s="17" t="s">
        <v>488</v>
      </c>
    </row>
    <row r="106" spans="1:8" x14ac:dyDescent="0.15">
      <c r="A106" s="7" t="s">
        <v>181</v>
      </c>
      <c r="B106" s="15"/>
      <c r="C106" s="15"/>
      <c r="D106" s="15"/>
      <c r="E106" s="18"/>
      <c r="F106" s="18"/>
      <c r="G106" s="16"/>
      <c r="H106" s="15"/>
    </row>
    <row r="107" spans="1:8" x14ac:dyDescent="0.15">
      <c r="A107" s="7" t="s">
        <v>191</v>
      </c>
      <c r="B107" s="17"/>
      <c r="C107" s="17"/>
      <c r="D107" s="17"/>
      <c r="E107" s="18"/>
      <c r="F107" s="18"/>
      <c r="G107" s="16"/>
      <c r="H107" s="15"/>
    </row>
    <row r="108" spans="1:8" x14ac:dyDescent="0.15">
      <c r="A108" s="7" t="s">
        <v>194</v>
      </c>
      <c r="B108" s="15"/>
      <c r="C108" s="15"/>
      <c r="D108" s="15"/>
      <c r="E108" s="18"/>
      <c r="F108" s="18"/>
      <c r="G108" s="16"/>
      <c r="H108" s="15"/>
    </row>
    <row r="109" spans="1:8" x14ac:dyDescent="0.15">
      <c r="A109" s="7" t="s">
        <v>227</v>
      </c>
      <c r="B109" s="17">
        <v>144.80000000000001</v>
      </c>
      <c r="C109" s="17">
        <v>94</v>
      </c>
      <c r="D109" s="17">
        <v>121.9</v>
      </c>
      <c r="E109" s="18">
        <v>1.54</v>
      </c>
      <c r="F109" s="18">
        <v>1.02</v>
      </c>
      <c r="G109" s="16">
        <v>1722.2</v>
      </c>
      <c r="H109" s="15" t="s">
        <v>483</v>
      </c>
    </row>
    <row r="110" spans="1:8" x14ac:dyDescent="0.15">
      <c r="A110" s="7" t="s">
        <v>234</v>
      </c>
      <c r="B110" s="17">
        <v>91.4</v>
      </c>
      <c r="C110" s="17">
        <v>91.4</v>
      </c>
      <c r="D110" s="17">
        <v>76.2</v>
      </c>
      <c r="E110" s="18">
        <v>1</v>
      </c>
      <c r="F110" s="18">
        <v>0.83299999999999996</v>
      </c>
      <c r="G110" s="16">
        <v>267.5</v>
      </c>
      <c r="H110" s="15" t="s">
        <v>488</v>
      </c>
    </row>
    <row r="111" spans="1:8" x14ac:dyDescent="0.15">
      <c r="A111" s="7" t="s">
        <v>239</v>
      </c>
      <c r="B111" s="21">
        <v>121.92</v>
      </c>
      <c r="C111" s="21">
        <v>33.020000000000003</v>
      </c>
      <c r="D111" s="21">
        <v>78.739999999999995</v>
      </c>
      <c r="E111" s="22">
        <v>3.6923076923076898</v>
      </c>
      <c r="F111" s="22">
        <v>1.0163934426229499</v>
      </c>
      <c r="G111" s="20">
        <v>124.482218340907</v>
      </c>
      <c r="H111" s="17" t="s">
        <v>477</v>
      </c>
    </row>
    <row r="112" spans="1:8" x14ac:dyDescent="0.15">
      <c r="A112" s="7" t="s">
        <v>243</v>
      </c>
      <c r="B112" s="21"/>
      <c r="C112" s="21"/>
      <c r="D112" s="21"/>
      <c r="E112" s="22"/>
      <c r="F112" s="22"/>
      <c r="G112" s="20"/>
      <c r="H112" s="15"/>
    </row>
    <row r="113" spans="1:8" x14ac:dyDescent="0.15">
      <c r="A113" s="7" t="s">
        <v>244</v>
      </c>
      <c r="B113" s="21"/>
      <c r="C113" s="21"/>
      <c r="D113" s="21"/>
      <c r="E113" s="22"/>
      <c r="F113" s="22"/>
      <c r="G113" s="20"/>
      <c r="H113" s="15"/>
    </row>
    <row r="114" spans="1:8" x14ac:dyDescent="0.15">
      <c r="A114" s="7" t="s">
        <v>245</v>
      </c>
      <c r="B114" s="21"/>
      <c r="C114" s="21"/>
      <c r="D114" s="21"/>
      <c r="E114" s="22"/>
      <c r="F114" s="22"/>
      <c r="G114" s="20"/>
      <c r="H114" s="15"/>
    </row>
    <row r="115" spans="1:8" x14ac:dyDescent="0.15">
      <c r="A115" s="7" t="s">
        <v>247</v>
      </c>
      <c r="B115" s="21">
        <v>152.4</v>
      </c>
      <c r="C115" s="21">
        <v>127</v>
      </c>
      <c r="D115" s="21">
        <v>167.64</v>
      </c>
      <c r="E115" s="22">
        <v>1.2</v>
      </c>
      <c r="F115" s="22">
        <v>1.2</v>
      </c>
      <c r="G115" s="20">
        <v>1274.1666269385701</v>
      </c>
      <c r="H115" s="17" t="s">
        <v>475</v>
      </c>
    </row>
    <row r="116" spans="1:8" x14ac:dyDescent="0.15">
      <c r="A116" s="7" t="s">
        <v>248</v>
      </c>
      <c r="B116" s="17"/>
      <c r="C116" s="17"/>
      <c r="D116" s="17"/>
      <c r="E116" s="18"/>
      <c r="F116" s="18"/>
      <c r="G116" s="16"/>
      <c r="H116" s="17"/>
    </row>
    <row r="117" spans="1:8" x14ac:dyDescent="0.15">
      <c r="A117" s="7" t="s">
        <v>257</v>
      </c>
      <c r="B117" s="17">
        <v>121.9</v>
      </c>
      <c r="C117" s="17">
        <v>121.9</v>
      </c>
      <c r="D117" s="17">
        <v>182.9</v>
      </c>
      <c r="E117" s="18">
        <v>1</v>
      </c>
      <c r="F117" s="18">
        <v>1.67</v>
      </c>
      <c r="G117" s="16">
        <v>1186.0999999999999</v>
      </c>
      <c r="H117" s="15" t="s">
        <v>483</v>
      </c>
    </row>
    <row r="118" spans="1:8" x14ac:dyDescent="0.15">
      <c r="A118" s="7" t="s">
        <v>258</v>
      </c>
      <c r="B118" s="17">
        <v>195.6</v>
      </c>
      <c r="C118" s="17">
        <v>147.30000000000001</v>
      </c>
      <c r="D118" s="17">
        <v>145.4</v>
      </c>
      <c r="E118" s="18">
        <v>1.33</v>
      </c>
      <c r="F118" s="18">
        <v>0.85</v>
      </c>
      <c r="G118" s="16">
        <v>1645.3</v>
      </c>
      <c r="H118" s="15" t="s">
        <v>483</v>
      </c>
    </row>
    <row r="119" spans="1:8" x14ac:dyDescent="0.15">
      <c r="A119" s="7" t="s">
        <v>263</v>
      </c>
      <c r="B119" s="17">
        <v>134.6</v>
      </c>
      <c r="C119" s="17">
        <v>134.6</v>
      </c>
      <c r="D119" s="17">
        <v>140.30000000000001</v>
      </c>
      <c r="E119" s="18">
        <v>1</v>
      </c>
      <c r="F119" s="18">
        <v>1.04</v>
      </c>
      <c r="G119" s="16">
        <v>1103.8</v>
      </c>
      <c r="H119" s="15" t="s">
        <v>483</v>
      </c>
    </row>
    <row r="120" spans="1:8" x14ac:dyDescent="0.15">
      <c r="A120" s="7" t="s">
        <v>282</v>
      </c>
      <c r="B120" s="17">
        <v>116.8</v>
      </c>
      <c r="C120" s="17">
        <v>116.8</v>
      </c>
      <c r="D120" s="17">
        <v>86.4</v>
      </c>
      <c r="E120" s="18">
        <v>1</v>
      </c>
      <c r="F120" s="18">
        <v>0.73899999999999999</v>
      </c>
      <c r="G120" s="16">
        <v>463</v>
      </c>
      <c r="H120" s="15" t="s">
        <v>488</v>
      </c>
    </row>
    <row r="121" spans="1:8" x14ac:dyDescent="0.15">
      <c r="A121" s="7" t="s">
        <v>290</v>
      </c>
      <c r="B121" s="17">
        <v>101.6</v>
      </c>
      <c r="C121" s="17">
        <v>101.6</v>
      </c>
      <c r="D121" s="17">
        <v>99.7</v>
      </c>
      <c r="E121" s="18">
        <v>1</v>
      </c>
      <c r="F121" s="18">
        <v>0.98099999999999998</v>
      </c>
      <c r="G121" s="16">
        <v>404.1</v>
      </c>
      <c r="H121" s="15" t="s">
        <v>488</v>
      </c>
    </row>
    <row r="122" spans="1:8" ht="15" thickBot="1" x14ac:dyDescent="0.2">
      <c r="A122" s="7" t="s">
        <v>298</v>
      </c>
      <c r="B122" s="17">
        <v>121.9</v>
      </c>
      <c r="C122" s="17">
        <v>121.9</v>
      </c>
      <c r="D122" s="17">
        <v>121.9</v>
      </c>
      <c r="E122" s="18">
        <v>1</v>
      </c>
      <c r="F122" s="18">
        <v>1</v>
      </c>
      <c r="G122" s="16">
        <v>1199.3</v>
      </c>
      <c r="H122" s="15" t="s">
        <v>483</v>
      </c>
    </row>
    <row r="123" spans="1:8" x14ac:dyDescent="0.15">
      <c r="A123" s="39" t="s">
        <v>321</v>
      </c>
      <c r="B123" s="12">
        <v>119.4</v>
      </c>
      <c r="C123" s="12">
        <v>119.4</v>
      </c>
      <c r="D123" s="12">
        <v>120</v>
      </c>
      <c r="E123" s="13">
        <v>1</v>
      </c>
      <c r="F123" s="13">
        <v>1.01</v>
      </c>
      <c r="G123" s="14">
        <v>1127.7</v>
      </c>
      <c r="H123" s="75" t="s">
        <v>483</v>
      </c>
    </row>
    <row r="124" spans="1:8" x14ac:dyDescent="0.15">
      <c r="A124" s="7" t="s">
        <v>324</v>
      </c>
      <c r="B124" s="17">
        <v>76.2</v>
      </c>
      <c r="C124" s="17">
        <v>30.48</v>
      </c>
      <c r="D124" s="17">
        <v>23.495000000000001</v>
      </c>
      <c r="E124" s="18">
        <v>2.5</v>
      </c>
      <c r="F124" s="18">
        <v>0.44047619047619002</v>
      </c>
      <c r="G124" s="16">
        <v>28.220029019800101</v>
      </c>
      <c r="H124" s="17" t="s">
        <v>479</v>
      </c>
    </row>
    <row r="125" spans="1:8" x14ac:dyDescent="0.15">
      <c r="A125" s="7" t="s">
        <v>331</v>
      </c>
      <c r="B125" s="17">
        <v>119.4</v>
      </c>
      <c r="C125" s="17">
        <v>119.4</v>
      </c>
      <c r="D125" s="17">
        <v>74.3</v>
      </c>
      <c r="E125" s="18">
        <v>1</v>
      </c>
      <c r="F125" s="18">
        <v>0.622</v>
      </c>
      <c r="G125" s="16">
        <v>608.5</v>
      </c>
      <c r="H125" s="15" t="s">
        <v>485</v>
      </c>
    </row>
    <row r="126" spans="1:8" x14ac:dyDescent="0.15">
      <c r="A126" s="7" t="s">
        <v>490</v>
      </c>
      <c r="B126" s="17">
        <v>76.2</v>
      </c>
      <c r="C126" s="17">
        <v>76.2</v>
      </c>
      <c r="D126" s="17">
        <v>48.895000000000003</v>
      </c>
      <c r="E126" s="18">
        <v>1</v>
      </c>
      <c r="F126" s="18">
        <v>0.64166666666666705</v>
      </c>
      <c r="G126" s="16">
        <v>181.35638323425599</v>
      </c>
      <c r="H126" s="19" t="s">
        <v>489</v>
      </c>
    </row>
    <row r="127" spans="1:8" x14ac:dyDescent="0.15">
      <c r="A127" s="7" t="s">
        <v>353</v>
      </c>
      <c r="B127" s="17">
        <v>114.3</v>
      </c>
      <c r="C127" s="17">
        <v>114.3</v>
      </c>
      <c r="D127" s="17">
        <v>94.6</v>
      </c>
      <c r="E127" s="18">
        <v>1</v>
      </c>
      <c r="F127" s="18">
        <v>0.82799999999999996</v>
      </c>
      <c r="G127" s="16">
        <v>485.4</v>
      </c>
      <c r="H127" s="15" t="s">
        <v>485</v>
      </c>
    </row>
    <row r="128" spans="1:8" x14ac:dyDescent="0.15">
      <c r="A128" s="7" t="s">
        <v>354</v>
      </c>
      <c r="B128" s="17">
        <v>142.24</v>
      </c>
      <c r="C128" s="17">
        <v>142.24</v>
      </c>
      <c r="D128" s="17">
        <v>74.295000000000002</v>
      </c>
      <c r="E128" s="18">
        <v>1</v>
      </c>
      <c r="F128" s="18">
        <v>0.52232142857142905</v>
      </c>
      <c r="G128" s="16">
        <v>805.009063441747</v>
      </c>
      <c r="H128" s="17" t="s">
        <v>492</v>
      </c>
    </row>
    <row r="129" spans="1:8" x14ac:dyDescent="0.15">
      <c r="A129" s="7" t="s">
        <v>394</v>
      </c>
      <c r="B129" s="17">
        <v>96.52</v>
      </c>
      <c r="C129" s="17">
        <v>96.5</v>
      </c>
      <c r="D129" s="17">
        <v>101.6</v>
      </c>
      <c r="E129" s="18">
        <f>B129/C129</f>
        <v>1.0002072538860103</v>
      </c>
      <c r="F129" s="18">
        <f>D129/96.5</f>
        <v>1.0528497409326425</v>
      </c>
      <c r="G129" s="16">
        <f>(PI()*48.3*48.3*101.6)/1000</f>
        <v>744.6253927003221</v>
      </c>
      <c r="H129" s="17" t="s">
        <v>485</v>
      </c>
    </row>
    <row r="130" spans="1:8" x14ac:dyDescent="0.15">
      <c r="A130" s="7" t="s">
        <v>405</v>
      </c>
      <c r="B130" s="17">
        <v>101.6</v>
      </c>
      <c r="C130" s="17">
        <v>101.6</v>
      </c>
      <c r="D130" s="17">
        <v>33.655000000000001</v>
      </c>
      <c r="E130" s="18">
        <v>1</v>
      </c>
      <c r="F130" s="18">
        <v>0.33124999999999999</v>
      </c>
      <c r="G130" s="16">
        <v>272.85184334442101</v>
      </c>
      <c r="H130" s="17" t="s">
        <v>499</v>
      </c>
    </row>
    <row r="131" spans="1:8" x14ac:dyDescent="0.15">
      <c r="A131" s="7" t="s">
        <v>411</v>
      </c>
      <c r="B131" s="17">
        <v>111.8</v>
      </c>
      <c r="C131" s="17">
        <v>111.8</v>
      </c>
      <c r="D131" s="17">
        <v>73</v>
      </c>
      <c r="E131" s="18">
        <v>1</v>
      </c>
      <c r="F131" s="18">
        <v>0.65300000000000002</v>
      </c>
      <c r="G131" s="16">
        <v>512.6</v>
      </c>
      <c r="H131" s="15" t="s">
        <v>485</v>
      </c>
    </row>
    <row r="132" spans="1:8" x14ac:dyDescent="0.15">
      <c r="A132" s="7" t="s">
        <v>413</v>
      </c>
      <c r="B132" s="17">
        <v>91.44</v>
      </c>
      <c r="C132" s="17">
        <v>91.44</v>
      </c>
      <c r="D132" s="17">
        <v>50.164999999999999</v>
      </c>
      <c r="E132" s="18">
        <v>1</v>
      </c>
      <c r="F132" s="18">
        <v>0.54861111111111105</v>
      </c>
      <c r="G132" s="16">
        <v>230.814935897401</v>
      </c>
      <c r="H132" s="17" t="s">
        <v>499</v>
      </c>
    </row>
    <row r="133" spans="1:8" x14ac:dyDescent="0.15">
      <c r="A133" s="7" t="s">
        <v>446</v>
      </c>
      <c r="B133" s="17">
        <v>139.69999999999999</v>
      </c>
      <c r="C133" s="17">
        <v>139.69999999999999</v>
      </c>
      <c r="D133" s="17">
        <v>58.42</v>
      </c>
      <c r="E133" s="18">
        <v>1</v>
      </c>
      <c r="F133" s="18">
        <v>0.41818181818181799</v>
      </c>
      <c r="G133" s="16">
        <v>552.12385624174897</v>
      </c>
      <c r="H133" s="17" t="s">
        <v>493</v>
      </c>
    </row>
    <row r="134" spans="1:8" x14ac:dyDescent="0.15">
      <c r="A134" s="7" t="s">
        <v>454</v>
      </c>
      <c r="B134" s="17">
        <v>111</v>
      </c>
      <c r="C134" s="17">
        <v>97</v>
      </c>
      <c r="D134" s="17">
        <v>97</v>
      </c>
      <c r="E134" s="18">
        <v>1.1399999999999999</v>
      </c>
      <c r="F134" s="18">
        <v>0.93300000000000005</v>
      </c>
      <c r="G134" s="16">
        <v>820.3</v>
      </c>
      <c r="H134" s="15" t="s">
        <v>485</v>
      </c>
    </row>
    <row r="135" spans="1:8" x14ac:dyDescent="0.15">
      <c r="A135" s="7" t="s">
        <v>462</v>
      </c>
      <c r="B135" s="17">
        <v>73.150000000000006</v>
      </c>
      <c r="C135" s="17">
        <v>73.150000000000006</v>
      </c>
      <c r="D135" s="17">
        <v>67</v>
      </c>
      <c r="E135" s="18">
        <v>1</v>
      </c>
      <c r="F135" s="18">
        <v>0.91592617908407403</v>
      </c>
      <c r="G135" s="16">
        <v>140.78725758339999</v>
      </c>
      <c r="H135" s="19" t="s">
        <v>489</v>
      </c>
    </row>
    <row r="136" spans="1:8" x14ac:dyDescent="0.15">
      <c r="A136" s="7" t="s">
        <v>455</v>
      </c>
      <c r="B136" s="17">
        <v>65</v>
      </c>
      <c r="C136" s="17">
        <v>35</v>
      </c>
      <c r="D136" s="17">
        <v>20</v>
      </c>
      <c r="E136" s="18">
        <v>1.8571428571428601</v>
      </c>
      <c r="F136" s="18">
        <v>0.296296296296296</v>
      </c>
      <c r="G136" s="16">
        <v>93.781776697411303</v>
      </c>
      <c r="H136" s="17" t="s">
        <v>499</v>
      </c>
    </row>
    <row r="137" spans="1:8" x14ac:dyDescent="0.15">
      <c r="A137" s="7" t="s">
        <v>456</v>
      </c>
      <c r="B137" s="17">
        <v>60</v>
      </c>
      <c r="C137" s="17">
        <v>35</v>
      </c>
      <c r="D137" s="17">
        <v>65</v>
      </c>
      <c r="E137" s="18">
        <v>1.71</v>
      </c>
      <c r="F137" s="18">
        <v>1.3680000000000001</v>
      </c>
      <c r="G137" s="16">
        <v>214.4</v>
      </c>
      <c r="H137" s="15" t="s">
        <v>488</v>
      </c>
    </row>
    <row r="138" spans="1:8" x14ac:dyDescent="0.15">
      <c r="A138" s="7" t="s">
        <v>457</v>
      </c>
      <c r="B138" s="17">
        <v>35</v>
      </c>
      <c r="C138" s="17">
        <v>24</v>
      </c>
      <c r="D138" s="17">
        <v>22.5</v>
      </c>
      <c r="E138" s="18">
        <v>1.2</v>
      </c>
      <c r="F138" s="18">
        <v>0.81799999999999995</v>
      </c>
      <c r="G138" s="16">
        <v>7.4</v>
      </c>
      <c r="H138" s="17" t="s">
        <v>497</v>
      </c>
    </row>
    <row r="139" spans="1:8" x14ac:dyDescent="0.15">
      <c r="A139" s="7" t="s">
        <v>458</v>
      </c>
      <c r="B139" s="21">
        <v>120</v>
      </c>
      <c r="C139" s="21">
        <v>35</v>
      </c>
      <c r="D139" s="21">
        <v>57</v>
      </c>
      <c r="E139" s="38">
        <v>3.4285714285714302</v>
      </c>
      <c r="F139" s="38">
        <v>0.40714285714285697</v>
      </c>
      <c r="G139" s="20">
        <v>438.72341407381498</v>
      </c>
      <c r="H139" s="17" t="s">
        <v>476</v>
      </c>
    </row>
    <row r="140" spans="1:8" x14ac:dyDescent="0.15">
      <c r="A140" s="7" t="s">
        <v>519</v>
      </c>
      <c r="B140" s="21">
        <v>48</v>
      </c>
      <c r="C140" s="21">
        <v>20</v>
      </c>
      <c r="D140" s="21">
        <v>14</v>
      </c>
      <c r="E140" s="76"/>
      <c r="F140" s="76"/>
      <c r="G140" s="78"/>
    </row>
    <row r="141" spans="1:8" x14ac:dyDescent="0.15">
      <c r="A141" s="7" t="s">
        <v>459</v>
      </c>
      <c r="B141" s="34">
        <v>139</v>
      </c>
      <c r="C141" s="34">
        <v>100</v>
      </c>
      <c r="D141" s="34">
        <v>92.5</v>
      </c>
      <c r="E141" s="22">
        <v>1.39</v>
      </c>
      <c r="F141" s="22">
        <v>0.77405857740585804</v>
      </c>
      <c r="G141" s="35">
        <v>1009.8256885882701</v>
      </c>
      <c r="H141" s="17" t="s">
        <v>492</v>
      </c>
    </row>
    <row r="142" spans="1:8" x14ac:dyDescent="0.15">
      <c r="A142" s="7" t="s">
        <v>517</v>
      </c>
      <c r="B142" s="17">
        <v>15</v>
      </c>
      <c r="C142" s="17">
        <v>11</v>
      </c>
      <c r="D142" s="17">
        <v>28</v>
      </c>
    </row>
    <row r="143" spans="1:8" x14ac:dyDescent="0.15">
      <c r="A143" s="7" t="s">
        <v>495</v>
      </c>
      <c r="B143" s="17">
        <v>94</v>
      </c>
      <c r="C143" s="17">
        <v>168</v>
      </c>
      <c r="D143" s="17">
        <v>44</v>
      </c>
      <c r="E143" s="18">
        <v>0.55952380952380998</v>
      </c>
      <c r="F143" s="18">
        <v>0.33587786259542002</v>
      </c>
      <c r="G143" s="17">
        <v>418.23813557730699</v>
      </c>
      <c r="H143" s="17" t="s">
        <v>496</v>
      </c>
    </row>
    <row r="144" spans="1:8" x14ac:dyDescent="0.15">
      <c r="A144" s="7" t="s">
        <v>460</v>
      </c>
      <c r="B144" s="17">
        <v>56</v>
      </c>
      <c r="C144" s="17">
        <v>7</v>
      </c>
      <c r="D144" s="17">
        <v>32</v>
      </c>
      <c r="E144" s="18">
        <v>8</v>
      </c>
      <c r="F144" s="18">
        <v>1.01587301587302</v>
      </c>
      <c r="G144" s="17">
        <f>(1/3)*PI()*(D144)*((28*28)+(28*34)+(34*34))/1000</f>
        <v>96.911850177937936</v>
      </c>
      <c r="H144" s="19" t="s">
        <v>489</v>
      </c>
    </row>
    <row r="145" spans="1:8" x14ac:dyDescent="0.15">
      <c r="A145" s="7" t="s">
        <v>518</v>
      </c>
      <c r="B145" s="17">
        <v>80</v>
      </c>
      <c r="C145" s="17">
        <v>35</v>
      </c>
      <c r="D145" s="17">
        <v>15</v>
      </c>
    </row>
    <row r="146" spans="1:8" ht="15" thickBot="1" x14ac:dyDescent="0.2">
      <c r="A146" s="7" t="s">
        <v>461</v>
      </c>
      <c r="B146" s="17">
        <v>117</v>
      </c>
      <c r="C146" s="17">
        <v>92</v>
      </c>
      <c r="D146" s="17">
        <v>32</v>
      </c>
      <c r="E146" s="18">
        <v>1.27173913043478</v>
      </c>
      <c r="F146" s="18">
        <v>0.15311004784689</v>
      </c>
      <c r="G146" s="16">
        <v>449.67500606422902</v>
      </c>
      <c r="H146" s="17" t="s">
        <v>479</v>
      </c>
    </row>
    <row r="147" spans="1:8" x14ac:dyDescent="0.15">
      <c r="A147" s="7" t="s">
        <v>520</v>
      </c>
      <c r="B147" s="12"/>
      <c r="C147" s="12"/>
      <c r="D147" s="12"/>
      <c r="E147" s="61"/>
      <c r="F147" s="61"/>
      <c r="G147" s="62"/>
    </row>
  </sheetData>
  <sortState xmlns:xlrd2="http://schemas.microsoft.com/office/spreadsheetml/2017/richdata2" ref="A4:H153">
    <sortCondition ref="H46:H153"/>
  </sortState>
  <mergeCells count="1">
    <mergeCell ref="A1:H1"/>
  </mergeCells>
  <pageMargins left="0.7" right="0.7" top="0.75" bottom="0.75" header="0.3" footer="0.3"/>
  <pageSetup orientation="landscape" horizontalDpi="0" verticalDpi="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 1  Pre Late Woodland</vt:lpstr>
      <vt:lpstr>Table 2 EarlyLateWoodland</vt:lpstr>
      <vt:lpstr>Table 3 Middle Late Woodland</vt:lpstr>
      <vt:lpstr>Table 4 Late Late Woodland</vt:lpstr>
    </vt:vector>
  </TitlesOfParts>
  <Company>IBM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IBM SPSS Export Facility</dc:creator>
  <cp:lastModifiedBy>Microsoft Office User</cp:lastModifiedBy>
  <dcterms:created xsi:type="dcterms:W3CDTF">2011-08-01T14:22:18Z</dcterms:created>
  <dcterms:modified xsi:type="dcterms:W3CDTF">2023-11-09T03:40:28Z</dcterms:modified>
</cp:coreProperties>
</file>