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MyDell\Manuscript\NatureCommunications\Revision_3\final_revisions_BM\Final_BM_200402\"/>
    </mc:Choice>
  </mc:AlternateContent>
  <xr:revisionPtr revIDLastSave="0" documentId="13_ncr:1_{86FC4CC9-E98E-463A-BD8F-591530FCE167}" xr6:coauthVersionLast="44" xr6:coauthVersionMax="44" xr10:uidLastSave="{00000000-0000-0000-0000-000000000000}"/>
  <bookViews>
    <workbookView xWindow="-110" yWindow="-110" windowWidth="19420" windowHeight="11020" firstSheet="16" activeTab="18" xr2:uid="{EFEE4904-40E6-4A3B-9933-21DAB294C359}"/>
  </bookViews>
  <sheets>
    <sheet name="Figure1B" sheetId="1" r:id="rId1"/>
    <sheet name="Figure1C" sheetId="2" r:id="rId2"/>
    <sheet name="Figure2A" sheetId="3" r:id="rId3"/>
    <sheet name="Figure2B" sheetId="4" r:id="rId4"/>
    <sheet name="Figure2C" sheetId="5" r:id="rId5"/>
    <sheet name="Figure2D" sheetId="6" r:id="rId6"/>
    <sheet name="Figure2E" sheetId="7" r:id="rId7"/>
    <sheet name="Figure3B" sheetId="8" r:id="rId8"/>
    <sheet name="Figure3C" sheetId="9" r:id="rId9"/>
    <sheet name="Figure5B" sheetId="10" r:id="rId10"/>
    <sheet name="Figure5C" sheetId="11" r:id="rId11"/>
    <sheet name="SupplementaryTable1_2" sheetId="12" r:id="rId12"/>
    <sheet name="SupplementaryFigure2" sheetId="16" r:id="rId13"/>
    <sheet name="SupplementaryFigure8A" sheetId="17" r:id="rId14"/>
    <sheet name="SupplementaryFigure10" sheetId="18" r:id="rId15"/>
    <sheet name="SupplementaryFigure11A" sheetId="22" r:id="rId16"/>
    <sheet name="SupplementaryFigure11BC" sheetId="19" r:id="rId17"/>
    <sheet name="SupplementaryFigure11DE" sheetId="23" r:id="rId18"/>
    <sheet name="SupplementaryFigure13" sheetId="20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" i="1" l="1"/>
  <c r="K9" i="10" l="1"/>
  <c r="O7" i="1"/>
  <c r="P7" i="1"/>
  <c r="O8" i="1"/>
  <c r="P8" i="1"/>
  <c r="L7" i="11"/>
  <c r="K8" i="11"/>
  <c r="K7" i="11"/>
  <c r="I8" i="11"/>
  <c r="I7" i="11"/>
  <c r="L9" i="10"/>
  <c r="L10" i="10"/>
  <c r="K10" i="10"/>
  <c r="J9" i="10"/>
  <c r="J10" i="10"/>
  <c r="I10" i="10"/>
  <c r="I9" i="10"/>
  <c r="O14" i="16" l="1"/>
  <c r="N14" i="16"/>
  <c r="M14" i="16"/>
  <c r="L14" i="16"/>
  <c r="K14" i="16"/>
  <c r="J14" i="16"/>
  <c r="O13" i="16"/>
  <c r="N13" i="16"/>
  <c r="M13" i="16"/>
  <c r="L13" i="16"/>
  <c r="K13" i="16"/>
  <c r="J13" i="16"/>
  <c r="O12" i="16"/>
  <c r="N12" i="16"/>
  <c r="M12" i="16"/>
  <c r="L12" i="16"/>
  <c r="K12" i="16"/>
  <c r="J12" i="16"/>
  <c r="O11" i="16"/>
  <c r="N11" i="16"/>
  <c r="M11" i="16"/>
  <c r="L11" i="16"/>
  <c r="K11" i="16"/>
  <c r="J11" i="16"/>
  <c r="O10" i="16"/>
  <c r="N10" i="16"/>
  <c r="M10" i="16"/>
  <c r="L10" i="16"/>
  <c r="K10" i="16"/>
  <c r="J10" i="16"/>
  <c r="O9" i="16"/>
  <c r="N9" i="16"/>
  <c r="M9" i="16"/>
  <c r="L9" i="16"/>
  <c r="K9" i="16"/>
  <c r="J9" i="16"/>
  <c r="J8" i="16"/>
  <c r="N8" i="16"/>
  <c r="L8" i="16"/>
  <c r="F15" i="20"/>
  <c r="E15" i="20"/>
  <c r="F14" i="20"/>
  <c r="E14" i="20"/>
  <c r="F13" i="20"/>
  <c r="E13" i="20"/>
  <c r="F12" i="20"/>
  <c r="E12" i="20"/>
  <c r="F11" i="20"/>
  <c r="E11" i="20"/>
  <c r="F10" i="20"/>
  <c r="E10" i="20"/>
  <c r="F9" i="20"/>
  <c r="E9" i="20"/>
  <c r="F8" i="20"/>
  <c r="E8" i="20"/>
  <c r="F7" i="20"/>
  <c r="E7" i="20"/>
  <c r="F6" i="20"/>
  <c r="E6" i="20"/>
  <c r="F5" i="20"/>
  <c r="E5" i="20"/>
  <c r="F4" i="20"/>
  <c r="E4" i="20"/>
  <c r="F3" i="20"/>
  <c r="E3" i="20"/>
  <c r="F2" i="20"/>
  <c r="E2" i="20"/>
  <c r="E16" i="20" s="1"/>
  <c r="E17" i="20" l="1"/>
  <c r="E19" i="20" s="1"/>
  <c r="E18" i="20" l="1"/>
  <c r="F3" i="23" l="1"/>
  <c r="F36" i="23"/>
  <c r="F35" i="23"/>
  <c r="F34" i="23"/>
  <c r="F33" i="23"/>
  <c r="F32" i="23"/>
  <c r="F31" i="23"/>
  <c r="F30" i="23"/>
  <c r="F29" i="23"/>
  <c r="F28" i="23"/>
  <c r="F27" i="23"/>
  <c r="F26" i="23"/>
  <c r="F25" i="23"/>
  <c r="F24" i="23"/>
  <c r="F23" i="23"/>
  <c r="F61" i="23"/>
  <c r="F22" i="23"/>
  <c r="F60" i="23"/>
  <c r="F21" i="23"/>
  <c r="F59" i="23"/>
  <c r="F20" i="23"/>
  <c r="F58" i="23"/>
  <c r="F19" i="23"/>
  <c r="F57" i="23"/>
  <c r="F18" i="23"/>
  <c r="F56" i="23"/>
  <c r="F17" i="23"/>
  <c r="F55" i="23"/>
  <c r="F16" i="23"/>
  <c r="F54" i="23"/>
  <c r="F15" i="23"/>
  <c r="F53" i="23"/>
  <c r="F14" i="23"/>
  <c r="F52" i="23"/>
  <c r="F13" i="23"/>
  <c r="F51" i="23"/>
  <c r="F12" i="23"/>
  <c r="F50" i="23"/>
  <c r="F11" i="23"/>
  <c r="F49" i="23"/>
  <c r="F10" i="23"/>
  <c r="F48" i="23"/>
  <c r="F9" i="23"/>
  <c r="F47" i="23"/>
  <c r="F8" i="23"/>
  <c r="F46" i="23"/>
  <c r="F7" i="23"/>
  <c r="F45" i="23"/>
  <c r="F6" i="23"/>
  <c r="F44" i="23"/>
  <c r="F5" i="23"/>
  <c r="F43" i="23"/>
  <c r="F4" i="23"/>
  <c r="F42" i="23"/>
  <c r="G17" i="17"/>
  <c r="F17" i="17"/>
  <c r="C26" i="17"/>
  <c r="B26" i="17"/>
  <c r="G16" i="17"/>
  <c r="F16" i="17"/>
  <c r="C25" i="17"/>
  <c r="B25" i="17"/>
  <c r="O8" i="16"/>
  <c r="M8" i="16"/>
  <c r="K8" i="16"/>
  <c r="D33" i="16"/>
  <c r="D32" i="16"/>
  <c r="D31" i="16"/>
  <c r="D30" i="16"/>
  <c r="D29" i="16"/>
  <c r="D26" i="16"/>
  <c r="D25" i="16"/>
  <c r="D24" i="16"/>
  <c r="D27" i="16"/>
  <c r="D14" i="16"/>
  <c r="D28" i="16"/>
  <c r="D13" i="16"/>
  <c r="D12" i="16"/>
  <c r="D11" i="16"/>
  <c r="D10" i="16"/>
  <c r="L8" i="11"/>
  <c r="J8" i="11"/>
  <c r="J7" i="11"/>
  <c r="K9" i="9"/>
  <c r="I9" i="9"/>
  <c r="M8" i="9"/>
  <c r="K8" i="9"/>
  <c r="I8" i="9"/>
  <c r="M7" i="9"/>
  <c r="K7" i="9"/>
  <c r="I7" i="9"/>
  <c r="K6" i="9"/>
  <c r="I6" i="9"/>
  <c r="L9" i="9"/>
  <c r="K13" i="8"/>
  <c r="I13" i="8"/>
  <c r="M12" i="8"/>
  <c r="K12" i="8"/>
  <c r="I12" i="8"/>
  <c r="M11" i="8"/>
  <c r="K11" i="8"/>
  <c r="J11" i="8"/>
  <c r="I11" i="8"/>
  <c r="K10" i="8"/>
  <c r="I10" i="8"/>
  <c r="L8" i="9"/>
  <c r="L7" i="9"/>
  <c r="L6" i="9"/>
  <c r="N8" i="9"/>
  <c r="N7" i="9"/>
  <c r="J9" i="9"/>
  <c r="J8" i="9"/>
  <c r="J7" i="9"/>
  <c r="J6" i="9"/>
  <c r="L13" i="8"/>
  <c r="L12" i="8"/>
  <c r="L11" i="8"/>
  <c r="L10" i="8"/>
  <c r="N12" i="8"/>
  <c r="N11" i="8"/>
  <c r="J13" i="8"/>
  <c r="J12" i="8"/>
  <c r="J10" i="8"/>
  <c r="B28" i="7"/>
  <c r="D28" i="7"/>
  <c r="B27" i="7"/>
  <c r="D27" i="7"/>
  <c r="B28" i="6"/>
  <c r="D28" i="6"/>
  <c r="B27" i="6"/>
  <c r="D27" i="6"/>
  <c r="D27" i="5"/>
  <c r="B28" i="5"/>
  <c r="D28" i="5"/>
  <c r="B27" i="5"/>
  <c r="G28" i="4"/>
  <c r="I28" i="4"/>
  <c r="B28" i="4"/>
  <c r="D28" i="4"/>
  <c r="G27" i="4"/>
  <c r="I27" i="4"/>
  <c r="B27" i="4"/>
  <c r="D27" i="4"/>
  <c r="M9" i="3"/>
  <c r="L9" i="3"/>
  <c r="M5" i="3"/>
  <c r="L5" i="3"/>
  <c r="M10" i="3"/>
  <c r="L10" i="3"/>
  <c r="M6" i="3"/>
  <c r="L6" i="3"/>
  <c r="L8" i="1" l="1"/>
  <c r="K10" i="1"/>
  <c r="I10" i="1"/>
  <c r="K9" i="1"/>
  <c r="I9" i="1"/>
  <c r="K8" i="1"/>
  <c r="I8" i="1"/>
  <c r="I7" i="1"/>
  <c r="T3" i="2"/>
  <c r="T6" i="2"/>
  <c r="T5" i="2"/>
  <c r="T4" i="2"/>
  <c r="V3" i="2"/>
  <c r="W6" i="2"/>
  <c r="V6" i="2"/>
  <c r="U6" i="2"/>
  <c r="W5" i="2"/>
  <c r="V5" i="2"/>
  <c r="U5" i="2"/>
  <c r="W4" i="2"/>
  <c r="V4" i="2"/>
  <c r="U4" i="2"/>
  <c r="AA5" i="2"/>
  <c r="Z5" i="2"/>
  <c r="W3" i="2"/>
  <c r="U3" i="2"/>
  <c r="AA4" i="2"/>
  <c r="Z4" i="2"/>
  <c r="L10" i="1"/>
  <c r="L7" i="1"/>
  <c r="L9" i="1"/>
  <c r="J10" i="1"/>
  <c r="J9" i="1"/>
  <c r="J8" i="1"/>
  <c r="J7" i="1"/>
</calcChain>
</file>

<file path=xl/sharedStrings.xml><?xml version="1.0" encoding="utf-8"?>
<sst xmlns="http://schemas.openxmlformats.org/spreadsheetml/2006/main" count="3456" uniqueCount="170">
  <si>
    <t>Pig</t>
  </si>
  <si>
    <t>Time</t>
  </si>
  <si>
    <t>duration</t>
  </si>
  <si>
    <t>location</t>
  </si>
  <si>
    <t>meas</t>
  </si>
  <si>
    <t>P37</t>
  </si>
  <si>
    <t>90 min</t>
  </si>
  <si>
    <t>1-week</t>
  </si>
  <si>
    <t>myo</t>
  </si>
  <si>
    <t>45 min</t>
  </si>
  <si>
    <t>180 min</t>
  </si>
  <si>
    <t>Perm</t>
  </si>
  <si>
    <t>sd</t>
  </si>
  <si>
    <t>inf</t>
  </si>
  <si>
    <t>P38</t>
  </si>
  <si>
    <t>P39</t>
  </si>
  <si>
    <t>perm</t>
  </si>
  <si>
    <t>P40</t>
  </si>
  <si>
    <t>P41</t>
  </si>
  <si>
    <t>P42</t>
  </si>
  <si>
    <t>P43</t>
  </si>
  <si>
    <t>3 hr</t>
  </si>
  <si>
    <t>P44</t>
  </si>
  <si>
    <t>P46</t>
  </si>
  <si>
    <t>P47</t>
  </si>
  <si>
    <t>P48</t>
  </si>
  <si>
    <t>P49</t>
  </si>
  <si>
    <t>P51</t>
  </si>
  <si>
    <t>P52</t>
  </si>
  <si>
    <t>P53</t>
  </si>
  <si>
    <t>P54</t>
  </si>
  <si>
    <t>P55</t>
  </si>
  <si>
    <t>P59</t>
  </si>
  <si>
    <t>P60</t>
  </si>
  <si>
    <t>P62</t>
  </si>
  <si>
    <t>P64</t>
  </si>
  <si>
    <t>P56</t>
  </si>
  <si>
    <t>P57</t>
  </si>
  <si>
    <t>P58</t>
  </si>
  <si>
    <t>90-min</t>
  </si>
  <si>
    <t>8-week</t>
  </si>
  <si>
    <t>3-day</t>
  </si>
  <si>
    <t>infarct</t>
  </si>
  <si>
    <t>Myo</t>
  </si>
  <si>
    <t>Infarct</t>
  </si>
  <si>
    <t>total Myo</t>
  </si>
  <si>
    <t>total Infarct</t>
  </si>
  <si>
    <t>mean</t>
  </si>
  <si>
    <t>Total</t>
  </si>
  <si>
    <t>90 min - 1wk</t>
  </si>
  <si>
    <t>180 min - 1wk</t>
  </si>
  <si>
    <t>Perm - 1wk</t>
  </si>
  <si>
    <t>SD</t>
  </si>
  <si>
    <t>45 min - 1 wk</t>
  </si>
  <si>
    <t>Total iron (ICP-OES)</t>
  </si>
  <si>
    <t>Labile iron (EPR)</t>
  </si>
  <si>
    <t>Total iron</t>
  </si>
  <si>
    <t>Labile iron</t>
  </si>
  <si>
    <t>%FLC</t>
  </si>
  <si>
    <t>%FHC1</t>
  </si>
  <si>
    <t>%ACO1</t>
  </si>
  <si>
    <t>%DMT1</t>
  </si>
  <si>
    <t>%HO1</t>
  </si>
  <si>
    <t>intensity ROI</t>
  </si>
  <si>
    <t>Iso</t>
  </si>
  <si>
    <t>hypo</t>
  </si>
  <si>
    <t>Hyper</t>
  </si>
  <si>
    <t>Hypo</t>
  </si>
  <si>
    <t>in vivo</t>
  </si>
  <si>
    <t>Ligation_duration</t>
  </si>
  <si>
    <t>Time_point</t>
  </si>
  <si>
    <t>P63</t>
  </si>
  <si>
    <t>180-min</t>
  </si>
  <si>
    <t>CT-40</t>
  </si>
  <si>
    <t>CT-41</t>
  </si>
  <si>
    <t>CT-47</t>
  </si>
  <si>
    <t>CT-54</t>
  </si>
  <si>
    <t>3-hr</t>
  </si>
  <si>
    <t>P68</t>
  </si>
  <si>
    <t>Pig ID</t>
  </si>
  <si>
    <t>Intensity ROI</t>
  </si>
  <si>
    <t>Fe</t>
  </si>
  <si>
    <t>ligation duration</t>
  </si>
  <si>
    <t>post-MI</t>
  </si>
  <si>
    <t>ttr</t>
  </si>
  <si>
    <t>trans</t>
  </si>
  <si>
    <t>inf_g</t>
  </si>
  <si>
    <t>mvo_g</t>
  </si>
  <si>
    <t>45-min</t>
  </si>
  <si>
    <t>trans [%]</t>
  </si>
  <si>
    <t>inf [g]</t>
  </si>
  <si>
    <t>mvo [g]</t>
  </si>
  <si>
    <t>CT-32</t>
  </si>
  <si>
    <t>CT-36</t>
  </si>
  <si>
    <t>Transmurality</t>
  </si>
  <si>
    <t>Infarct size</t>
  </si>
  <si>
    <t>MVO</t>
  </si>
  <si>
    <t>lig</t>
  </si>
  <si>
    <t>time</t>
  </si>
  <si>
    <t>surg</t>
  </si>
  <si>
    <t>tp</t>
  </si>
  <si>
    <t>tpt</t>
  </si>
  <si>
    <t>wt_kg_mi</t>
  </si>
  <si>
    <t>wt_kg_sac</t>
  </si>
  <si>
    <t>wt_del</t>
  </si>
  <si>
    <t>lvm_ed_g</t>
  </si>
  <si>
    <t>lvm_es_g</t>
  </si>
  <si>
    <t>lvm_ave_g</t>
  </si>
  <si>
    <t>ef_perc</t>
  </si>
  <si>
    <t>edv_ml</t>
  </si>
  <si>
    <t>esv_ml</t>
  </si>
  <si>
    <t>sv_ml</t>
  </si>
  <si>
    <t>co_l_min</t>
  </si>
  <si>
    <t>wtk_inf</t>
  </si>
  <si>
    <t>wtk_rem</t>
  </si>
  <si>
    <t>wm_rem</t>
  </si>
  <si>
    <t>wm_inf</t>
  </si>
  <si>
    <t>wtk_ed_rem</t>
  </si>
  <si>
    <t>wtk_ed_inf</t>
  </si>
  <si>
    <t>wtk_es_rem</t>
  </si>
  <si>
    <t>wtk_es_inf</t>
  </si>
  <si>
    <t>lvri</t>
  </si>
  <si>
    <t>chi_iso</t>
  </si>
  <si>
    <t>chi_hypo</t>
  </si>
  <si>
    <t>chi_hyper</t>
  </si>
  <si>
    <t>t2s_iso</t>
  </si>
  <si>
    <t>t2s_hypo</t>
  </si>
  <si>
    <t>t2s_hyper</t>
  </si>
  <si>
    <t>fe_myo</t>
  </si>
  <si>
    <t>fe_inf</t>
  </si>
  <si>
    <t>chi_myo_invivo</t>
  </si>
  <si>
    <t>chi_hem_invivo</t>
  </si>
  <si>
    <t>chi_rv</t>
  </si>
  <si>
    <t>chi_lv</t>
  </si>
  <si>
    <t>base</t>
  </si>
  <si>
    <t>pre</t>
  </si>
  <si>
    <t>Fe (II)</t>
  </si>
  <si>
    <t>QSM</t>
  </si>
  <si>
    <t>T2*</t>
  </si>
  <si>
    <t>R2* [Hz]</t>
  </si>
  <si>
    <t xml:space="preserve">Binary response </t>
  </si>
  <si>
    <t>J</t>
  </si>
  <si>
    <t>AUC</t>
  </si>
  <si>
    <t>specificity</t>
  </si>
  <si>
    <t>sensitivity</t>
  </si>
  <si>
    <t>R2*</t>
  </si>
  <si>
    <t>All infarct groups</t>
  </si>
  <si>
    <t>only 90- and 180-min infarct groups</t>
  </si>
  <si>
    <t>mvo_perc [%myo]</t>
  </si>
  <si>
    <t>mean (hypo ROI)</t>
  </si>
  <si>
    <t>R2* [msec-1]</t>
  </si>
  <si>
    <t>Fe [mg/g]</t>
  </si>
  <si>
    <t>Subject</t>
  </si>
  <si>
    <t>Diff</t>
  </si>
  <si>
    <t>SUBJ0001</t>
  </si>
  <si>
    <t>SUBJ0002</t>
  </si>
  <si>
    <t>SUBJ0003</t>
  </si>
  <si>
    <t>SUBJ0004</t>
  </si>
  <si>
    <t>SUBJ0005</t>
  </si>
  <si>
    <t>SUBJ0006</t>
  </si>
  <si>
    <t>SUBJ0008</t>
  </si>
  <si>
    <t>bias</t>
  </si>
  <si>
    <t>lower LOA</t>
  </si>
  <si>
    <t>upper LOA</t>
  </si>
  <si>
    <t>Rater 1</t>
  </si>
  <si>
    <t>Rater 2</t>
  </si>
  <si>
    <t>P66</t>
  </si>
  <si>
    <t>P67</t>
  </si>
  <si>
    <t>P69</t>
  </si>
  <si>
    <t>P70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</si>
</sst>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0" fillId="3" borderId="0" xfId="0" applyFill="1"/>
    <xf numFmtId="0" fontId="0" fillId="4" borderId="0" xfId="0" applyFill="1"/>
    <xf numFmtId="0" fontId="0" fillId="0" borderId="0" xfId="0" applyFill="1" applyBorder="1"/>
    <xf numFmtId="0" fontId="0" fillId="3" borderId="0" xfId="0" applyFill="1" applyAlignment="1">
      <alignment horizontal="left"/>
    </xf>
    <xf numFmtId="0" fontId="0" fillId="0" borderId="0" xfId="0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2" borderId="0" xfId="0" applyFill="1" applyAlignment="1">
      <alignment horizontal="left"/>
    </xf>
    <xf numFmtId="0" fontId="0" fillId="5" borderId="0" xfId="0" applyFill="1"/>
    <xf numFmtId="0" fontId="0" fillId="6" borderId="0" xfId="0" applyFill="1"/>
    <xf numFmtId="0" fontId="0" fillId="2" borderId="0" xfId="0" applyFill="1"/>
    <xf numFmtId="165" fontId="0" fillId="3" borderId="0" xfId="0" applyNumberFormat="1" applyFill="1"/>
    <xf numFmtId="165" fontId="0" fillId="5" borderId="0" xfId="0" applyNumberFormat="1" applyFill="1"/>
    <xf numFmtId="165" fontId="0" fillId="6" borderId="0" xfId="0" applyNumberFormat="1" applyFill="1"/>
    <xf numFmtId="165" fontId="0" fillId="2" borderId="0" xfId="0" applyNumberFormat="1" applyFill="1"/>
    <xf numFmtId="0" fontId="0" fillId="0" borderId="0" xfId="0" applyAlignment="1"/>
    <xf numFmtId="0" fontId="0" fillId="0" borderId="0" xfId="0" applyFont="1" applyFill="1" applyBorder="1"/>
    <xf numFmtId="0" fontId="0" fillId="0" borderId="0" xfId="0" applyFont="1"/>
    <xf numFmtId="0" fontId="0" fillId="0" borderId="1" xfId="0" applyBorder="1"/>
    <xf numFmtId="0" fontId="1" fillId="3" borderId="0" xfId="0" applyFont="1" applyFill="1"/>
    <xf numFmtId="0" fontId="1" fillId="5" borderId="0" xfId="0" applyFont="1" applyFill="1"/>
    <xf numFmtId="2" fontId="0" fillId="0" borderId="0" xfId="0" applyNumberFormat="1" applyFont="1"/>
    <xf numFmtId="166" fontId="0" fillId="0" borderId="0" xfId="0" applyNumberFormat="1" applyFont="1"/>
    <xf numFmtId="2" fontId="0" fillId="4" borderId="0" xfId="0" applyNumberFormat="1" applyFill="1"/>
    <xf numFmtId="0" fontId="1" fillId="0" borderId="0" xfId="0" applyFont="1" applyFill="1" applyBorder="1"/>
    <xf numFmtId="0" fontId="1" fillId="0" borderId="0" xfId="0" applyFont="1"/>
    <xf numFmtId="0" fontId="1" fillId="6" borderId="0" xfId="0" applyFont="1" applyFill="1"/>
    <xf numFmtId="164" fontId="2" fillId="0" borderId="0" xfId="0" applyNumberFormat="1" applyFont="1" applyBorder="1" applyAlignment="1">
      <alignment horizontal="right"/>
    </xf>
    <xf numFmtId="0" fontId="0" fillId="4" borderId="0" xfId="0" applyFont="1" applyFill="1"/>
    <xf numFmtId="164" fontId="0" fillId="4" borderId="0" xfId="0" applyNumberFormat="1" applyFont="1" applyFill="1"/>
    <xf numFmtId="165" fontId="0" fillId="4" borderId="0" xfId="0" applyNumberFormat="1" applyFont="1" applyFill="1"/>
    <xf numFmtId="0" fontId="0" fillId="0" borderId="0" xfId="0" applyFont="1" applyAlignment="1">
      <alignment horizontal="left"/>
    </xf>
    <xf numFmtId="0" fontId="0" fillId="0" borderId="0" xfId="0" applyFont="1" applyFill="1" applyAlignment="1">
      <alignment horizontal="left"/>
    </xf>
    <xf numFmtId="2" fontId="0" fillId="0" borderId="1" xfId="0" applyNumberFormat="1" applyBorder="1"/>
    <xf numFmtId="0" fontId="3" fillId="0" borderId="0" xfId="0" applyFont="1" applyAlignment="1">
      <alignment horizontal="left"/>
    </xf>
    <xf numFmtId="0" fontId="1" fillId="0" borderId="1" xfId="0" applyFont="1" applyBorder="1" applyAlignment="1"/>
    <xf numFmtId="0" fontId="1" fillId="0" borderId="0" xfId="0" applyFont="1" applyBorder="1" applyAlignment="1"/>
    <xf numFmtId="0" fontId="0" fillId="5" borderId="0" xfId="0" applyFont="1" applyFill="1"/>
    <xf numFmtId="0" fontId="0" fillId="6" borderId="0" xfId="0" applyFont="1" applyFill="1"/>
    <xf numFmtId="0" fontId="0" fillId="5" borderId="0" xfId="0" applyFont="1" applyFill="1" applyBorder="1"/>
    <xf numFmtId="0" fontId="0" fillId="6" borderId="0" xfId="0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Δχ</a:t>
            </a:r>
            <a:r>
              <a:rPr lang="en-US"/>
              <a:t>(SI) [ppm]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Myo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(Figure1B!$J$7,Figure1B!$J$8,Figure1B!$J$9,Figure1B!$J$10)</c:f>
                <c:numCache>
                  <c:formatCode>General</c:formatCode>
                  <c:ptCount val="4"/>
                  <c:pt idx="0">
                    <c:v>2.3969981226525813E-2</c:v>
                  </c:pt>
                  <c:pt idx="1">
                    <c:v>3.1058621991324729E-2</c:v>
                  </c:pt>
                  <c:pt idx="2">
                    <c:v>5.6923925842595688E-3</c:v>
                  </c:pt>
                  <c:pt idx="3">
                    <c:v>1.7132887477986112E-2</c:v>
                  </c:pt>
                </c:numCache>
              </c:numRef>
            </c:plus>
            <c:minus>
              <c:numRef>
                <c:f>(Figure1B!$J$7,Figure1B!$J$8,Figure1B!$J$9,Figure1B!$J$10)</c:f>
                <c:numCache>
                  <c:formatCode>General</c:formatCode>
                  <c:ptCount val="4"/>
                  <c:pt idx="0">
                    <c:v>2.3969981226525813E-2</c:v>
                  </c:pt>
                  <c:pt idx="1">
                    <c:v>3.1058621991324729E-2</c:v>
                  </c:pt>
                  <c:pt idx="2">
                    <c:v>5.6923925842595688E-3</c:v>
                  </c:pt>
                  <c:pt idx="3">
                    <c:v>1.7132887477986112E-2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(Figure1B!$J$3,Figure1B!$L$3,Figure1B!$N$3,Figure1B!$P$3)</c:f>
              <c:numCache>
                <c:formatCode>General</c:formatCode>
                <c:ptCount val="4"/>
              </c:numCache>
            </c:numRef>
          </c:cat>
          <c:val>
            <c:numRef>
              <c:f>(Figure1B!$I$7,Figure1B!$I$8,Figure1B!$I$9,Figure1B!$I$10)</c:f>
              <c:numCache>
                <c:formatCode>0.0000</c:formatCode>
                <c:ptCount val="4"/>
                <c:pt idx="0">
                  <c:v>6.9999999999999993E-3</c:v>
                </c:pt>
                <c:pt idx="1">
                  <c:v>-2.5399999999999993E-3</c:v>
                </c:pt>
                <c:pt idx="2">
                  <c:v>8.666666666666668E-3</c:v>
                </c:pt>
                <c:pt idx="3">
                  <c:v>4.324999999999999E-3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0-4385-BB4C-D7F16BD61168}"/>
            </c:ext>
          </c:extLst>
        </c:ser>
        <c:ser>
          <c:idx val="1"/>
          <c:order val="1"/>
          <c:tx>
            <c:v>Infarct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(Figure1B!$L$7,Figure1B!$L$8,Figure1B!$L$9,Figure1B!$L$10)</c:f>
                <c:numCache>
                  <c:formatCode>General</c:formatCode>
                  <c:ptCount val="4"/>
                  <c:pt idx="0">
                    <c:v>4.8702053344802619E-2</c:v>
                  </c:pt>
                  <c:pt idx="1">
                    <c:v>3.8476772213895505E-2</c:v>
                  </c:pt>
                  <c:pt idx="2">
                    <c:v>2.6231469650021513E-2</c:v>
                  </c:pt>
                  <c:pt idx="3">
                    <c:v>1.0749728678746569E-2</c:v>
                  </c:pt>
                </c:numCache>
              </c:numRef>
            </c:plus>
            <c:minus>
              <c:numRef>
                <c:f>(Figure1B!$L$7,Figure1B!$L$8,Figure1B!$L$9,Figure1B!$L$10)</c:f>
                <c:numCache>
                  <c:formatCode>General</c:formatCode>
                  <c:ptCount val="4"/>
                  <c:pt idx="0">
                    <c:v>4.8702053344802619E-2</c:v>
                  </c:pt>
                  <c:pt idx="1">
                    <c:v>3.8476772213895505E-2</c:v>
                  </c:pt>
                  <c:pt idx="2">
                    <c:v>2.6231469650021513E-2</c:v>
                  </c:pt>
                  <c:pt idx="3">
                    <c:v>1.0749728678746569E-2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(Figure1B!$J$3,Figure1B!$L$3,Figure1B!$N$3,Figure1B!$P$3)</c:f>
              <c:numCache>
                <c:formatCode>General</c:formatCode>
                <c:ptCount val="4"/>
              </c:numCache>
            </c:numRef>
          </c:cat>
          <c:val>
            <c:numRef>
              <c:f>(Figure1B!$K$7,Figure1B!$K$8,Figure1B!$K$9,Figure1B!$K$10)</c:f>
              <c:numCache>
                <c:formatCode>0.0000</c:formatCode>
                <c:ptCount val="4"/>
                <c:pt idx="0">
                  <c:v>2.9500000000000002E-2</c:v>
                </c:pt>
                <c:pt idx="1">
                  <c:v>6.8419999999999995E-2</c:v>
                </c:pt>
                <c:pt idx="2">
                  <c:v>5.5600000000000004E-2</c:v>
                </c:pt>
                <c:pt idx="3">
                  <c:v>3.4450000000000001E-2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0-4385-BB4C-D7F16BD61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9306400"/>
        <c:axId val="629308368"/>
      </c:barChart>
      <c:catAx>
        <c:axId val="62930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308368"/>
        <c:crossesAt val="-2.0000000000000004E-2"/>
        <c:auto val="1"/>
        <c:lblAlgn val="ctr"/>
        <c:lblOffset val="100"/>
        <c:noMultiLvlLbl val="0"/>
      </c:catAx>
      <c:valAx>
        <c:axId val="629308368"/>
        <c:scaling>
          <c:orientation val="minMax"/>
          <c:max val="0.12000000000000001"/>
          <c:min val="-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30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 vivo </a:t>
            </a:r>
            <a:r>
              <a:rPr lang="el-GR"/>
              <a:t>Δχ</a:t>
            </a:r>
            <a:r>
              <a:rPr lang="en-US"/>
              <a:t>(SI) [ppm]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myo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Figure5B!$J$9:$J$10</c:f>
                <c:numCache>
                  <c:formatCode>General</c:formatCode>
                  <c:ptCount val="2"/>
                  <c:pt idx="0">
                    <c:v>1.9576720869440831E-2</c:v>
                  </c:pt>
                  <c:pt idx="1">
                    <c:v>3.4182744184749127E-2</c:v>
                  </c:pt>
                </c:numCache>
              </c:numRef>
            </c:plus>
            <c:minus>
              <c:numRef>
                <c:f>Figure5B!$J$9:$J$10</c:f>
                <c:numCache>
                  <c:formatCode>General</c:formatCode>
                  <c:ptCount val="2"/>
                  <c:pt idx="0">
                    <c:v>1.9576720869440831E-2</c:v>
                  </c:pt>
                  <c:pt idx="1">
                    <c:v>3.4182744184749127E-2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Figure5B!$H$9:$H$10</c:f>
              <c:strCache>
                <c:ptCount val="2"/>
                <c:pt idx="0">
                  <c:v>1-week</c:v>
                </c:pt>
                <c:pt idx="1">
                  <c:v>8-week</c:v>
                </c:pt>
              </c:strCache>
            </c:strRef>
          </c:cat>
          <c:val>
            <c:numRef>
              <c:f>Figure5B!$I$9:$I$10</c:f>
              <c:numCache>
                <c:formatCode>General</c:formatCode>
                <c:ptCount val="2"/>
                <c:pt idx="0">
                  <c:v>-1.0500000000000001E-2</c:v>
                </c:pt>
                <c:pt idx="1">
                  <c:v>-8.9499999999999996E-3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B-4C46-8443-212FA8DA10B2}"/>
            </c:ext>
          </c:extLst>
        </c:ser>
        <c:ser>
          <c:idx val="1"/>
          <c:order val="1"/>
          <c:tx>
            <c:v>hypo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Figure5B!$L$9:$L$10</c:f>
                <c:numCache>
                  <c:formatCode>General</c:formatCode>
                  <c:ptCount val="2"/>
                  <c:pt idx="0">
                    <c:v>3.8911363145207108E-2</c:v>
                  </c:pt>
                  <c:pt idx="1">
                    <c:v>3.3653144090008247E-2</c:v>
                  </c:pt>
                </c:numCache>
              </c:numRef>
            </c:plus>
            <c:minus>
              <c:numRef>
                <c:f>Figure5B!$L$9:$L$10</c:f>
                <c:numCache>
                  <c:formatCode>General</c:formatCode>
                  <c:ptCount val="2"/>
                  <c:pt idx="0">
                    <c:v>3.8911363145207108E-2</c:v>
                  </c:pt>
                  <c:pt idx="1">
                    <c:v>3.3653144090008247E-2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Figure5B!$H$9:$H$10</c:f>
              <c:strCache>
                <c:ptCount val="2"/>
                <c:pt idx="0">
                  <c:v>1-week</c:v>
                </c:pt>
                <c:pt idx="1">
                  <c:v>8-week</c:v>
                </c:pt>
              </c:strCache>
            </c:strRef>
          </c:cat>
          <c:val>
            <c:numRef>
              <c:f>Figure5B!$K$9:$K$10</c:f>
              <c:numCache>
                <c:formatCode>General</c:formatCode>
                <c:ptCount val="2"/>
                <c:pt idx="0">
                  <c:v>5.5172727272727269E-2</c:v>
                </c:pt>
                <c:pt idx="1">
                  <c:v>-1.8737500000000001E-2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B-4C46-8443-212FA8DA1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729080"/>
        <c:axId val="451721208"/>
      </c:barChart>
      <c:catAx>
        <c:axId val="451729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21208"/>
        <c:crossesAt val="-0.5"/>
        <c:auto val="1"/>
        <c:lblAlgn val="ctr"/>
        <c:lblOffset val="100"/>
        <c:noMultiLvlLbl val="0"/>
      </c:catAx>
      <c:valAx>
        <c:axId val="451721208"/>
        <c:scaling>
          <c:orientation val="minMax"/>
          <c:min val="-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729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iron [mg/g]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myo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Figure5C!$J$7:$J$8</c:f>
                <c:numCache>
                  <c:formatCode>General</c:formatCode>
                  <c:ptCount val="2"/>
                  <c:pt idx="0">
                    <c:v>6.7053238562739276E-3</c:v>
                  </c:pt>
                  <c:pt idx="1">
                    <c:v>7.3967318363251291E-3</c:v>
                  </c:pt>
                </c:numCache>
              </c:numRef>
            </c:plus>
            <c:minus>
              <c:numRef>
                <c:f>Figure5C!$J$7:$J$8</c:f>
                <c:numCache>
                  <c:formatCode>General</c:formatCode>
                  <c:ptCount val="2"/>
                  <c:pt idx="0">
                    <c:v>6.7053238562739276E-3</c:v>
                  </c:pt>
                  <c:pt idx="1">
                    <c:v>7.3967318363251291E-3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Figure5C!$H$7:$H$8</c:f>
              <c:strCache>
                <c:ptCount val="2"/>
                <c:pt idx="0">
                  <c:v>1-week</c:v>
                </c:pt>
                <c:pt idx="1">
                  <c:v>8-week</c:v>
                </c:pt>
              </c:strCache>
            </c:strRef>
          </c:cat>
          <c:val>
            <c:numRef>
              <c:f>Figure5C!$I$7:$I$8</c:f>
              <c:numCache>
                <c:formatCode>General</c:formatCode>
                <c:ptCount val="2"/>
                <c:pt idx="0">
                  <c:v>3.6918943497543176E-2</c:v>
                </c:pt>
                <c:pt idx="1">
                  <c:v>4.4626853836031384E-2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2-48A3-A39D-32D1C7D5679F}"/>
            </c:ext>
          </c:extLst>
        </c:ser>
        <c:ser>
          <c:idx val="1"/>
          <c:order val="1"/>
          <c:tx>
            <c:v>infarct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Figure5C!$L$7:$L$8</c:f>
                <c:numCache>
                  <c:formatCode>General</c:formatCode>
                  <c:ptCount val="2"/>
                  <c:pt idx="0">
                    <c:v>7.6616625878512465E-2</c:v>
                  </c:pt>
                  <c:pt idx="1">
                    <c:v>4.3026671783416182E-2</c:v>
                  </c:pt>
                </c:numCache>
              </c:numRef>
            </c:plus>
            <c:minus>
              <c:numRef>
                <c:f>Figure5C!$L$7:$L$8</c:f>
                <c:numCache>
                  <c:formatCode>General</c:formatCode>
                  <c:ptCount val="2"/>
                  <c:pt idx="0">
                    <c:v>7.6616625878512465E-2</c:v>
                  </c:pt>
                  <c:pt idx="1">
                    <c:v>4.3026671783416182E-2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Figure5C!$H$7:$H$8</c:f>
              <c:strCache>
                <c:ptCount val="2"/>
                <c:pt idx="0">
                  <c:v>1-week</c:v>
                </c:pt>
                <c:pt idx="1">
                  <c:v>8-week</c:v>
                </c:pt>
              </c:strCache>
            </c:strRef>
          </c:cat>
          <c:val>
            <c:numRef>
              <c:f>Figure5C!$K$7:$K$8</c:f>
              <c:numCache>
                <c:formatCode>General</c:formatCode>
                <c:ptCount val="2"/>
                <c:pt idx="0">
                  <c:v>0.14843288847826092</c:v>
                </c:pt>
                <c:pt idx="1">
                  <c:v>6.2854007562987244E-2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62-48A3-A39D-32D1C7D56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443112"/>
        <c:axId val="442446392"/>
      </c:barChart>
      <c:catAx>
        <c:axId val="44244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2446392"/>
        <c:crosses val="autoZero"/>
        <c:auto val="1"/>
        <c:lblAlgn val="ctr"/>
        <c:lblOffset val="100"/>
        <c:noMultiLvlLbl val="0"/>
      </c:catAx>
      <c:valAx>
        <c:axId val="44244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2443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transmurality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([4]cardiac_function!$T$54,[4]cardiac_function!$T$56,[4]cardiac_function!$T$58,[4]cardiac_function!$T$60)</c:f>
                <c:numCache>
                  <c:formatCode>General</c:formatCode>
                  <c:ptCount val="4"/>
                  <c:pt idx="0">
                    <c:v>21.142492757477768</c:v>
                  </c:pt>
                  <c:pt idx="1">
                    <c:v>9.4363350915330333</c:v>
                  </c:pt>
                  <c:pt idx="2">
                    <c:v>7.1453775267651176</c:v>
                  </c:pt>
                  <c:pt idx="3">
                    <c:v>15.09248681739798</c:v>
                  </c:pt>
                </c:numCache>
              </c:numRef>
            </c:plus>
            <c:minus>
              <c:numRef>
                <c:f>([4]cardiac_function!$T$54,[4]cardiac_function!$T$56,[4]cardiac_function!$T$58,[4]cardiac_function!$T$60)</c:f>
                <c:numCache>
                  <c:formatCode>General</c:formatCode>
                  <c:ptCount val="4"/>
                  <c:pt idx="0">
                    <c:v>21.142492757477768</c:v>
                  </c:pt>
                  <c:pt idx="1">
                    <c:v>9.4363350915330333</c:v>
                  </c:pt>
                  <c:pt idx="2">
                    <c:v>7.1453775267651176</c:v>
                  </c:pt>
                  <c:pt idx="3">
                    <c:v>15.09248681739798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([4]cardiac_function!$S$53,[4]cardiac_function!$S$55,[4]cardiac_function!$S$57,[4]cardiac_function!$S$59)</c:f>
              <c:strCache>
                <c:ptCount val="4"/>
                <c:pt idx="0">
                  <c:v>45-min</c:v>
                </c:pt>
                <c:pt idx="1">
                  <c:v>90-min</c:v>
                </c:pt>
                <c:pt idx="2">
                  <c:v>180-min</c:v>
                </c:pt>
                <c:pt idx="3">
                  <c:v>Perm</c:v>
                </c:pt>
              </c:strCache>
            </c:strRef>
          </c:cat>
          <c:val>
            <c:numRef>
              <c:f>([4]cardiac_function!$T$53,[4]cardiac_function!$T$55,[4]cardiac_function!$T$57,[4]cardiac_function!$T$59)</c:f>
              <c:numCache>
                <c:formatCode>General</c:formatCode>
                <c:ptCount val="4"/>
                <c:pt idx="0">
                  <c:v>25.05</c:v>
                </c:pt>
                <c:pt idx="1">
                  <c:v>54.936700336700333</c:v>
                </c:pt>
                <c:pt idx="2">
                  <c:v>73.578000000000003</c:v>
                </c:pt>
                <c:pt idx="3">
                  <c:v>79.447500000000005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996-B310-686F77F03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5522944"/>
        <c:axId val="705524584"/>
      </c:barChart>
      <c:catAx>
        <c:axId val="7055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524584"/>
        <c:crosses val="autoZero"/>
        <c:auto val="1"/>
        <c:lblAlgn val="ctr"/>
        <c:lblOffset val="100"/>
        <c:noMultiLvlLbl val="0"/>
      </c:catAx>
      <c:valAx>
        <c:axId val="70552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52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transmurality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([4]cardiac_function!$T$52,[4]cardiac_function!$T$62,[4]cardiac_function!$T$68)</c:f>
                <c:numCache>
                  <c:formatCode>General</c:formatCode>
                  <c:ptCount val="3"/>
                  <c:pt idx="0">
                    <c:v>3.1167198945741896</c:v>
                  </c:pt>
                  <c:pt idx="1">
                    <c:v>12.507041301780413</c:v>
                  </c:pt>
                  <c:pt idx="2">
                    <c:v>3.0554404541812983</c:v>
                  </c:pt>
                </c:numCache>
              </c:numRef>
            </c:plus>
            <c:minus>
              <c:numRef>
                <c:f>([4]cardiac_function!$T$52,[4]cardiac_function!$T$62,[4]cardiac_function!$T$68)</c:f>
                <c:numCache>
                  <c:formatCode>General</c:formatCode>
                  <c:ptCount val="3"/>
                  <c:pt idx="0">
                    <c:v>3.1167198945741896</c:v>
                  </c:pt>
                  <c:pt idx="1">
                    <c:v>12.507041301780413</c:v>
                  </c:pt>
                  <c:pt idx="2">
                    <c:v>3.0554404541812983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([4]cardiac_function!$R$51,[4]cardiac_function!$R$53,[4]cardiac_function!$R$63)</c:f>
              <c:strCache>
                <c:ptCount val="3"/>
                <c:pt idx="0">
                  <c:v>3-day</c:v>
                </c:pt>
                <c:pt idx="1">
                  <c:v>1-week</c:v>
                </c:pt>
                <c:pt idx="2">
                  <c:v>8-week</c:v>
                </c:pt>
              </c:strCache>
            </c:strRef>
          </c:cat>
          <c:val>
            <c:numRef>
              <c:f>([4]cardiac_function!$T$51,[4]cardiac_function!$T$61,[4]cardiac_function!$T$67)</c:f>
              <c:numCache>
                <c:formatCode>General</c:formatCode>
                <c:ptCount val="3"/>
                <c:pt idx="0">
                  <c:v>51.274999999999999</c:v>
                </c:pt>
                <c:pt idx="1">
                  <c:v>61.594307359307358</c:v>
                </c:pt>
                <c:pt idx="2">
                  <c:v>52.851071428571423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1-4116-B203-D5C80B1E5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2188664"/>
        <c:axId val="662189976"/>
      </c:barChart>
      <c:catAx>
        <c:axId val="66218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189976"/>
        <c:crosses val="autoZero"/>
        <c:auto val="1"/>
        <c:lblAlgn val="ctr"/>
        <c:lblOffset val="100"/>
        <c:noMultiLvlLbl val="0"/>
      </c:catAx>
      <c:valAx>
        <c:axId val="662189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188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infarct size [g]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infarct size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([4]cardiac_function!$AK$54,[4]cardiac_function!$AK$56,[4]cardiac_function!$AK$58,[4]cardiac_function!$AK$60)</c:f>
                <c:numCache>
                  <c:formatCode>General</c:formatCode>
                  <c:ptCount val="4"/>
                  <c:pt idx="0">
                    <c:v>8.0829037686547603E-2</c:v>
                  </c:pt>
                  <c:pt idx="1">
                    <c:v>15.136178880784644</c:v>
                  </c:pt>
                  <c:pt idx="2">
                    <c:v>5.6699029974065613</c:v>
                  </c:pt>
                  <c:pt idx="3">
                    <c:v>9.9830539749450722</c:v>
                  </c:pt>
                </c:numCache>
              </c:numRef>
            </c:plus>
            <c:minus>
              <c:numRef>
                <c:f>([4]cardiac_function!$AK$54,[4]cardiac_function!$AK$56,[4]cardiac_function!$AK$58,[4]cardiac_function!$AK$60)</c:f>
                <c:numCache>
                  <c:formatCode>General</c:formatCode>
                  <c:ptCount val="4"/>
                  <c:pt idx="0">
                    <c:v>8.0829037686547603E-2</c:v>
                  </c:pt>
                  <c:pt idx="1">
                    <c:v>15.136178880784644</c:v>
                  </c:pt>
                  <c:pt idx="2">
                    <c:v>5.6699029974065613</c:v>
                  </c:pt>
                  <c:pt idx="3">
                    <c:v>9.9830539749450722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([4]cardiac_function!$S$53,[4]cardiac_function!$S$55,[4]cardiac_function!$S$57,[4]cardiac_function!$S$59)</c:f>
              <c:strCache>
                <c:ptCount val="4"/>
                <c:pt idx="0">
                  <c:v>45-min</c:v>
                </c:pt>
                <c:pt idx="1">
                  <c:v>90-min</c:v>
                </c:pt>
                <c:pt idx="2">
                  <c:v>180-min</c:v>
                </c:pt>
                <c:pt idx="3">
                  <c:v>Perm</c:v>
                </c:pt>
              </c:strCache>
            </c:strRef>
          </c:cat>
          <c:val>
            <c:numRef>
              <c:f>([4]cardiac_function!$AK$53,[4]cardiac_function!$AK$55,[4]cardiac_function!$AK$57,[4]cardiac_function!$AK$59)</c:f>
              <c:numCache>
                <c:formatCode>General</c:formatCode>
                <c:ptCount val="4"/>
                <c:pt idx="0">
                  <c:v>4.6666666666666669E-2</c:v>
                </c:pt>
                <c:pt idx="1">
                  <c:v>22.321111111111112</c:v>
                </c:pt>
                <c:pt idx="2">
                  <c:v>15.820000000000002</c:v>
                </c:pt>
                <c:pt idx="3">
                  <c:v>15.225000000000001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1-4D76-A0A3-65F2649F8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5522944"/>
        <c:axId val="705524584"/>
      </c:barChart>
      <c:catAx>
        <c:axId val="7055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524584"/>
        <c:crosses val="autoZero"/>
        <c:auto val="1"/>
        <c:lblAlgn val="ctr"/>
        <c:lblOffset val="100"/>
        <c:noMultiLvlLbl val="0"/>
      </c:catAx>
      <c:valAx>
        <c:axId val="70552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52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infarct size [g]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infarct size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([4]cardiac_function!$AK$52,[4]cardiac_function!$AK$62,[4]cardiac_function!$AK$68)</c:f>
                <c:numCache>
                  <c:formatCode>General</c:formatCode>
                  <c:ptCount val="3"/>
                  <c:pt idx="0">
                    <c:v>2.1881575202286832</c:v>
                  </c:pt>
                  <c:pt idx="1">
                    <c:v>12.701521692171498</c:v>
                  </c:pt>
                  <c:pt idx="2">
                    <c:v>5.4434071088226466</c:v>
                  </c:pt>
                </c:numCache>
              </c:numRef>
            </c:plus>
            <c:minus>
              <c:numRef>
                <c:f>([4]cardiac_function!$AK$52,[4]cardiac_function!$AK$62,[4]cardiac_function!$AK$68)</c:f>
                <c:numCache>
                  <c:formatCode>General</c:formatCode>
                  <c:ptCount val="3"/>
                  <c:pt idx="0">
                    <c:v>2.1881575202286832</c:v>
                  </c:pt>
                  <c:pt idx="1">
                    <c:v>12.701521692171498</c:v>
                  </c:pt>
                  <c:pt idx="2">
                    <c:v>5.4434071088226466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([4]cardiac_function!$R$51,[4]cardiac_function!$R$53,[4]cardiac_function!$R$63)</c:f>
              <c:strCache>
                <c:ptCount val="3"/>
                <c:pt idx="0">
                  <c:v>3-day</c:v>
                </c:pt>
                <c:pt idx="1">
                  <c:v>1-week</c:v>
                </c:pt>
                <c:pt idx="2">
                  <c:v>8-week</c:v>
                </c:pt>
              </c:strCache>
            </c:strRef>
          </c:cat>
          <c:val>
            <c:numRef>
              <c:f>([4]cardiac_function!$AK$51,[4]cardiac_function!$AK$61,[4]cardiac_function!$AK$67)</c:f>
              <c:numCache>
                <c:formatCode>General</c:formatCode>
                <c:ptCount val="3"/>
                <c:pt idx="0">
                  <c:v>29.75333333333333</c:v>
                </c:pt>
                <c:pt idx="1">
                  <c:v>19.999285714285719</c:v>
                </c:pt>
                <c:pt idx="2">
                  <c:v>27.408571428571431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1-4140-B810-DD75AE955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2188664"/>
        <c:axId val="662189976"/>
      </c:barChart>
      <c:catAx>
        <c:axId val="66218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189976"/>
        <c:crosses val="autoZero"/>
        <c:auto val="1"/>
        <c:lblAlgn val="ctr"/>
        <c:lblOffset val="100"/>
        <c:noMultiLvlLbl val="0"/>
      </c:catAx>
      <c:valAx>
        <c:axId val="662189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188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MVO [g]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MVO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([4]cardiac_function!$AR$54,[4]cardiac_function!$AR$56,[4]cardiac_function!$AR$58,[4]cardiac_function!$AR$60)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1.6005981024961533</c:v>
                  </c:pt>
                  <c:pt idx="2">
                    <c:v>1.8842584748383118</c:v>
                  </c:pt>
                  <c:pt idx="3">
                    <c:v>2.1553248015090438</c:v>
                  </c:pt>
                </c:numCache>
              </c:numRef>
            </c:plus>
            <c:minus>
              <c:numRef>
                <c:f>([4]cardiac_function!$AR$54,[4]cardiac_function!$AR$56,[4]cardiac_function!$AR$58,[4]cardiac_function!$AR$60)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1.6005981024961533</c:v>
                  </c:pt>
                  <c:pt idx="2">
                    <c:v>1.8842584748383118</c:v>
                  </c:pt>
                  <c:pt idx="3">
                    <c:v>2.1553248015090438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([4]cardiac_function!$S$53,[4]cardiac_function!$S$55,[4]cardiac_function!$S$57,[4]cardiac_function!$S$59)</c:f>
              <c:strCache>
                <c:ptCount val="4"/>
                <c:pt idx="0">
                  <c:v>45-min</c:v>
                </c:pt>
                <c:pt idx="1">
                  <c:v>90-min</c:v>
                </c:pt>
                <c:pt idx="2">
                  <c:v>180-min</c:v>
                </c:pt>
                <c:pt idx="3">
                  <c:v>Perm</c:v>
                </c:pt>
              </c:strCache>
            </c:strRef>
          </c:cat>
          <c:val>
            <c:numRef>
              <c:f>([4]cardiac_function!$AR$53,[4]cardiac_function!$AR$55,[4]cardiac_function!$AR$57,[4]cardiac_function!$AR$59)</c:f>
              <c:numCache>
                <c:formatCode>General</c:formatCode>
                <c:ptCount val="4"/>
                <c:pt idx="0">
                  <c:v>0</c:v>
                </c:pt>
                <c:pt idx="1">
                  <c:v>1.8449999999999998</c:v>
                </c:pt>
                <c:pt idx="2">
                  <c:v>2.6139999999999999</c:v>
                </c:pt>
                <c:pt idx="3">
                  <c:v>2.2974999999999999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1-497C-8A8F-672967F8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5522944"/>
        <c:axId val="705524584"/>
      </c:barChart>
      <c:catAx>
        <c:axId val="7055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524584"/>
        <c:crosses val="autoZero"/>
        <c:auto val="1"/>
        <c:lblAlgn val="ctr"/>
        <c:lblOffset val="100"/>
        <c:noMultiLvlLbl val="0"/>
      </c:catAx>
      <c:valAx>
        <c:axId val="70552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52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MVO [g]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MVO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([4]cardiac_function!$AR$52,[4]cardiac_function!$AR$62,[4]cardiac_function!$AR$68)</c:f>
                <c:numCache>
                  <c:formatCode>General</c:formatCode>
                  <c:ptCount val="3"/>
                  <c:pt idx="0">
                    <c:v>4.0246283472307516</c:v>
                  </c:pt>
                  <c:pt idx="1">
                    <c:v>1.6821289166730629</c:v>
                  </c:pt>
                  <c:pt idx="2">
                    <c:v>0.27829412327179864</c:v>
                  </c:pt>
                </c:numCache>
              </c:numRef>
            </c:plus>
            <c:minus>
              <c:numRef>
                <c:f>([4]cardiac_function!$AR$52,[4]cardiac_function!$AR$62,[4]cardiac_function!$AR$68)</c:f>
                <c:numCache>
                  <c:formatCode>General</c:formatCode>
                  <c:ptCount val="3"/>
                  <c:pt idx="0">
                    <c:v>4.0246283472307516</c:v>
                  </c:pt>
                  <c:pt idx="1">
                    <c:v>1.6821289166730629</c:v>
                  </c:pt>
                  <c:pt idx="2">
                    <c:v>0.27829412327179864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([4]cardiac_function!$R$51,[4]cardiac_function!$R$53,[4]cardiac_function!$R$63)</c:f>
              <c:strCache>
                <c:ptCount val="3"/>
                <c:pt idx="0">
                  <c:v>3-day</c:v>
                </c:pt>
                <c:pt idx="1">
                  <c:v>1-week</c:v>
                </c:pt>
                <c:pt idx="2">
                  <c:v>8-week</c:v>
                </c:pt>
              </c:strCache>
            </c:strRef>
          </c:cat>
          <c:val>
            <c:numRef>
              <c:f>([4]cardiac_function!$AR$51,[4]cardiac_function!$AR$61,[4]cardiac_function!$AR$67)</c:f>
              <c:numCache>
                <c:formatCode>General</c:formatCode>
                <c:ptCount val="3"/>
                <c:pt idx="0">
                  <c:v>4.9766666666666666</c:v>
                </c:pt>
                <c:pt idx="1">
                  <c:v>2.1407692307692305</c:v>
                </c:pt>
                <c:pt idx="2">
                  <c:v>0.25857142857142856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4-4A02-9CD6-D4E61AAEF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2188664"/>
        <c:axId val="662189976"/>
      </c:barChart>
      <c:catAx>
        <c:axId val="66218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189976"/>
        <c:crosses val="autoZero"/>
        <c:auto val="1"/>
        <c:lblAlgn val="ctr"/>
        <c:lblOffset val="100"/>
        <c:noMultiLvlLbl val="0"/>
      </c:catAx>
      <c:valAx>
        <c:axId val="662189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188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remote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'[2]Iron all'!$I$59:$J$59</c:f>
                <c:numCache>
                  <c:formatCode>General</c:formatCode>
                  <c:ptCount val="2"/>
                  <c:pt idx="0">
                    <c:v>5.7209256872034486E-2</c:v>
                  </c:pt>
                  <c:pt idx="1">
                    <c:v>7.2678084730986484E-2</c:v>
                  </c:pt>
                </c:numCache>
              </c:numRef>
            </c:plus>
            <c:minus>
              <c:numRef>
                <c:f>'[2]Iron all'!$I$59:$J$59</c:f>
                <c:numCache>
                  <c:formatCode>General</c:formatCode>
                  <c:ptCount val="2"/>
                  <c:pt idx="0">
                    <c:v>5.7209256872034486E-2</c:v>
                  </c:pt>
                  <c:pt idx="1">
                    <c:v>7.2678084730986484E-2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'[2]Iron all'!$G$35:$H$35</c:f>
              <c:strCache>
                <c:ptCount val="2"/>
                <c:pt idx="0">
                  <c:v>Total</c:v>
                </c:pt>
                <c:pt idx="1">
                  <c:v>Fe (II)</c:v>
                </c:pt>
              </c:strCache>
            </c:strRef>
          </c:cat>
          <c:val>
            <c:numRef>
              <c:f>'[2]Iron all'!$I$58:$J$58</c:f>
              <c:numCache>
                <c:formatCode>General</c:formatCode>
                <c:ptCount val="2"/>
                <c:pt idx="0">
                  <c:v>0.14013527721685973</c:v>
                </c:pt>
                <c:pt idx="1">
                  <c:v>0.142492312292264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3-4128-9AF8-2423CC606FE0}"/>
            </c:ext>
          </c:extLst>
        </c:ser>
        <c:ser>
          <c:idx val="0"/>
          <c:order val="1"/>
          <c:tx>
            <c:v>infarct</c:v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'[2]Iron all'!$G$59:$H$59</c:f>
                <c:numCache>
                  <c:formatCode>General</c:formatCode>
                  <c:ptCount val="2"/>
                  <c:pt idx="0">
                    <c:v>9.5376721677597309E-2</c:v>
                  </c:pt>
                  <c:pt idx="1">
                    <c:v>0.11861115031896134</c:v>
                  </c:pt>
                </c:numCache>
              </c:numRef>
            </c:plus>
            <c:minus>
              <c:numRef>
                <c:f>'[2]Iron all'!$G$59:$H$59</c:f>
                <c:numCache>
                  <c:formatCode>General</c:formatCode>
                  <c:ptCount val="2"/>
                  <c:pt idx="0">
                    <c:v>9.5376721677597309E-2</c:v>
                  </c:pt>
                  <c:pt idx="1">
                    <c:v>0.11861115031896134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'[2]Iron all'!$G$35:$H$35</c:f>
              <c:strCache>
                <c:ptCount val="2"/>
                <c:pt idx="0">
                  <c:v>Total</c:v>
                </c:pt>
                <c:pt idx="1">
                  <c:v>Fe (II)</c:v>
                </c:pt>
              </c:strCache>
            </c:strRef>
          </c:cat>
          <c:val>
            <c:numRef>
              <c:f>'[2]Iron all'!$G$58:$H$58</c:f>
              <c:numCache>
                <c:formatCode>General</c:formatCode>
                <c:ptCount val="2"/>
                <c:pt idx="0">
                  <c:v>0.28320698887845369</c:v>
                </c:pt>
                <c:pt idx="1">
                  <c:v>0.24052852785755457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3-4128-9AF8-2423CC606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818448"/>
        <c:axId val="170816808"/>
      </c:barChart>
      <c:catAx>
        <c:axId val="17081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16808"/>
        <c:crosses val="autoZero"/>
        <c:auto val="1"/>
        <c:lblAlgn val="ctr"/>
        <c:lblOffset val="100"/>
        <c:noMultiLvlLbl val="0"/>
      </c:catAx>
      <c:valAx>
        <c:axId val="17081680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1844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MVO % vs in vivo</a:t>
            </a:r>
            <a:r>
              <a:rPr lang="en-US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QSM</a:t>
            </a:r>
            <a:endParaRPr lang="en-US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F38-44AB-8C72-44E7597528EA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F38-44AB-8C72-44E7597528EA}"/>
              </c:ext>
            </c:extLst>
          </c:dPt>
          <c:dPt>
            <c:idx val="2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38-44AB-8C72-44E7597528EA}"/>
              </c:ext>
            </c:extLst>
          </c:dPt>
          <c:dPt>
            <c:idx val="3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38-44AB-8C72-44E7597528EA}"/>
              </c:ext>
            </c:extLst>
          </c:dPt>
          <c:dPt>
            <c:idx val="4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38-44AB-8C72-44E7597528EA}"/>
              </c:ext>
            </c:extLst>
          </c:dPt>
          <c:dPt>
            <c:idx val="5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38-44AB-8C72-44E7597528EA}"/>
              </c:ext>
            </c:extLst>
          </c:dPt>
          <c:dPt>
            <c:idx val="6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38-44AB-8C72-44E7597528EA}"/>
              </c:ext>
            </c:extLst>
          </c:dPt>
          <c:dPt>
            <c:idx val="7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38-44AB-8C72-44E7597528EA}"/>
              </c:ext>
            </c:extLst>
          </c:dPt>
          <c:dPt>
            <c:idx val="8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38-44AB-8C72-44E7597528EA}"/>
              </c:ext>
            </c:extLst>
          </c:dPt>
          <c:dPt>
            <c:idx val="9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38-44AB-8C72-44E7597528EA}"/>
              </c:ext>
            </c:extLst>
          </c:dPt>
          <c:dPt>
            <c:idx val="10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38-44AB-8C72-44E7597528EA}"/>
              </c:ext>
            </c:extLst>
          </c:dPt>
          <c:dPt>
            <c:idx val="11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38-44AB-8C72-44E7597528EA}"/>
              </c:ext>
            </c:extLst>
          </c:dPt>
          <c:dPt>
            <c:idx val="12"/>
            <c:marker>
              <c:symbol val="circle"/>
              <c:size val="7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38-44AB-8C72-44E7597528EA}"/>
              </c:ext>
            </c:extLst>
          </c:dPt>
          <c:trendline>
            <c:spPr>
              <a:ln w="2540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5438276465441816"/>
                  <c:y val="-0.254402158063575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[5]MVO_QSM!$BI$3:$BI$15</c:f>
              <c:numCache>
                <c:formatCode>General</c:formatCode>
                <c:ptCount val="13"/>
                <c:pt idx="0">
                  <c:v>7.9200000000000007E-2</c:v>
                </c:pt>
                <c:pt idx="1">
                  <c:v>3.2399999999999998E-2</c:v>
                </c:pt>
                <c:pt idx="2">
                  <c:v>0.14099999999999999</c:v>
                </c:pt>
                <c:pt idx="3">
                  <c:v>9.1000000000000004E-3</c:v>
                </c:pt>
                <c:pt idx="4">
                  <c:v>3.3700000000000001E-2</c:v>
                </c:pt>
                <c:pt idx="5">
                  <c:v>2.24E-2</c:v>
                </c:pt>
                <c:pt idx="6">
                  <c:v>4.58E-2</c:v>
                </c:pt>
                <c:pt idx="7">
                  <c:v>-6.8599999999999994E-2</c:v>
                </c:pt>
                <c:pt idx="8">
                  <c:v>0.1231</c:v>
                </c:pt>
                <c:pt idx="9">
                  <c:v>0.18540000000000001</c:v>
                </c:pt>
                <c:pt idx="10">
                  <c:v>4.1999999999999997E-3</c:v>
                </c:pt>
                <c:pt idx="11">
                  <c:v>1.1599999999999999E-2</c:v>
                </c:pt>
                <c:pt idx="12">
                  <c:v>5.0000000000000001E-3</c:v>
                </c:pt>
              </c:numCache>
            </c:numRef>
          </c:xVal>
          <c:yVal>
            <c:numRef>
              <c:f>[5]MVO_QSM!$BK$3:$BK$15</c:f>
              <c:numCache>
                <c:formatCode>General</c:formatCode>
                <c:ptCount val="13"/>
                <c:pt idx="0">
                  <c:v>6.9</c:v>
                </c:pt>
                <c:pt idx="1">
                  <c:v>1.44</c:v>
                </c:pt>
                <c:pt idx="2">
                  <c:v>1.88</c:v>
                </c:pt>
                <c:pt idx="3">
                  <c:v>0.13</c:v>
                </c:pt>
                <c:pt idx="4">
                  <c:v>5.3</c:v>
                </c:pt>
                <c:pt idx="5">
                  <c:v>0.44</c:v>
                </c:pt>
                <c:pt idx="6">
                  <c:v>3.1</c:v>
                </c:pt>
                <c:pt idx="7">
                  <c:v>0.23</c:v>
                </c:pt>
                <c:pt idx="8">
                  <c:v>9.0299999999999994</c:v>
                </c:pt>
                <c:pt idx="9">
                  <c:v>3.16</c:v>
                </c:pt>
                <c:pt idx="10">
                  <c:v>0.26</c:v>
                </c:pt>
                <c:pt idx="11">
                  <c:v>0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F38-44AB-8C72-44E75975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44608"/>
        <c:axId val="486344936"/>
      </c:scatterChart>
      <c:valAx>
        <c:axId val="486344608"/>
        <c:scaling>
          <c:orientation val="minMax"/>
          <c:max val="0.2"/>
          <c:min val="-8.0000000000000016E-2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344936"/>
        <c:crosses val="autoZero"/>
        <c:crossBetween val="midCat"/>
      </c:valAx>
      <c:valAx>
        <c:axId val="48634493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344608"/>
        <c:crossesAt val="-0.1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iron [mg/g]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Myo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Figure1C!$U$3:$U$6</c:f>
                <c:numCache>
                  <c:formatCode>General</c:formatCode>
                  <c:ptCount val="4"/>
                  <c:pt idx="0">
                    <c:v>6.079968668964179E-3</c:v>
                  </c:pt>
                  <c:pt idx="1">
                    <c:v>2.7496736343276935E-3</c:v>
                  </c:pt>
                  <c:pt idx="2">
                    <c:v>8.2377332876675275E-3</c:v>
                  </c:pt>
                  <c:pt idx="3">
                    <c:v>3.6825606273927704E-2</c:v>
                  </c:pt>
                </c:numCache>
              </c:numRef>
            </c:plus>
            <c:minus>
              <c:numRef>
                <c:f>Figure1C!$U$3:$U$6</c:f>
                <c:numCache>
                  <c:formatCode>General</c:formatCode>
                  <c:ptCount val="4"/>
                  <c:pt idx="0">
                    <c:v>6.079968668964179E-3</c:v>
                  </c:pt>
                  <c:pt idx="1">
                    <c:v>2.7496736343276935E-3</c:v>
                  </c:pt>
                  <c:pt idx="2">
                    <c:v>8.2377332876675275E-3</c:v>
                  </c:pt>
                  <c:pt idx="3">
                    <c:v>3.6825606273927704E-2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Figure1C!$S$3:$S$6</c:f>
              <c:strCache>
                <c:ptCount val="4"/>
                <c:pt idx="0">
                  <c:v>45 min</c:v>
                </c:pt>
                <c:pt idx="1">
                  <c:v>90 min</c:v>
                </c:pt>
                <c:pt idx="2">
                  <c:v>180 min</c:v>
                </c:pt>
                <c:pt idx="3">
                  <c:v>Perm</c:v>
                </c:pt>
              </c:strCache>
            </c:strRef>
          </c:cat>
          <c:val>
            <c:numRef>
              <c:f>Figure1C!$T$3:$T$6</c:f>
              <c:numCache>
                <c:formatCode>0.0000</c:formatCode>
                <c:ptCount val="4"/>
                <c:pt idx="0">
                  <c:v>3.8120376064516133E-2</c:v>
                </c:pt>
                <c:pt idx="1">
                  <c:v>3.5368936812500001E-2</c:v>
                </c:pt>
                <c:pt idx="2">
                  <c:v>3.7952281270833339E-2</c:v>
                </c:pt>
                <c:pt idx="3">
                  <c:v>6.2498195833333318E-2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0-425C-958E-0CA58EABFCAA}"/>
            </c:ext>
          </c:extLst>
        </c:ser>
        <c:ser>
          <c:idx val="1"/>
          <c:order val="1"/>
          <c:tx>
            <c:v>Infarct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Figure1C!$W$3:$W$6</c:f>
                <c:numCache>
                  <c:formatCode>General</c:formatCode>
                  <c:ptCount val="4"/>
                  <c:pt idx="0">
                    <c:v>4.0580933607849631E-2</c:v>
                  </c:pt>
                  <c:pt idx="1">
                    <c:v>6.7699665603819431E-2</c:v>
                  </c:pt>
                  <c:pt idx="2">
                    <c:v>6.6332762811990603E-2</c:v>
                  </c:pt>
                  <c:pt idx="3">
                    <c:v>0.14446016888927643</c:v>
                  </c:pt>
                </c:numCache>
              </c:numRef>
            </c:plus>
            <c:minus>
              <c:numRef>
                <c:f>Figure1C!$W$3:$W$6</c:f>
                <c:numCache>
                  <c:formatCode>General</c:formatCode>
                  <c:ptCount val="4"/>
                  <c:pt idx="0">
                    <c:v>4.0580933607849631E-2</c:v>
                  </c:pt>
                  <c:pt idx="1">
                    <c:v>6.7699665603819431E-2</c:v>
                  </c:pt>
                  <c:pt idx="2">
                    <c:v>6.6332762811990603E-2</c:v>
                  </c:pt>
                  <c:pt idx="3">
                    <c:v>0.14446016888927643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Figure1C!$S$3:$S$6</c:f>
              <c:strCache>
                <c:ptCount val="4"/>
                <c:pt idx="0">
                  <c:v>45 min</c:v>
                </c:pt>
                <c:pt idx="1">
                  <c:v>90 min</c:v>
                </c:pt>
                <c:pt idx="2">
                  <c:v>180 min</c:v>
                </c:pt>
                <c:pt idx="3">
                  <c:v>Perm</c:v>
                </c:pt>
              </c:strCache>
            </c:strRef>
          </c:cat>
          <c:val>
            <c:numRef>
              <c:f>Figure1C!$V$3:$V$6</c:f>
              <c:numCache>
                <c:formatCode>0.0000</c:formatCode>
                <c:ptCount val="4"/>
                <c:pt idx="0">
                  <c:v>7.4940006956521726E-2</c:v>
                </c:pt>
                <c:pt idx="1">
                  <c:v>0.10776722465624999</c:v>
                </c:pt>
                <c:pt idx="2">
                  <c:v>0.18360319232432437</c:v>
                </c:pt>
                <c:pt idx="3">
                  <c:v>0.11862821545999999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0-425C-958E-0CA58EABF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7901096"/>
        <c:axId val="527903392"/>
      </c:barChart>
      <c:catAx>
        <c:axId val="52790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903392"/>
        <c:crosses val="autoZero"/>
        <c:auto val="1"/>
        <c:lblAlgn val="ctr"/>
        <c:lblOffset val="100"/>
        <c:noMultiLvlLbl val="0"/>
      </c:catAx>
      <c:valAx>
        <c:axId val="52790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901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</a:t>
            </a:r>
            <a:r>
              <a:rPr lang="en-US" baseline="0"/>
              <a:t> infarct groups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9729002624671914"/>
                  <c:y val="-0.200890992672158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[5]Fe_QSM!$CG$60:$CG$92</c:f>
              <c:numCache>
                <c:formatCode>General</c:formatCode>
                <c:ptCount val="33"/>
                <c:pt idx="0">
                  <c:v>-9.7999999999999997E-3</c:v>
                </c:pt>
                <c:pt idx="1">
                  <c:v>2.9499999999999998E-2</c:v>
                </c:pt>
                <c:pt idx="2">
                  <c:v>-9.9000000000000008E-3</c:v>
                </c:pt>
                <c:pt idx="3">
                  <c:v>4.9099999999999998E-2</c:v>
                </c:pt>
                <c:pt idx="4">
                  <c:v>-2.06E-2</c:v>
                </c:pt>
                <c:pt idx="5">
                  <c:v>1.4800000000000001E-2</c:v>
                </c:pt>
                <c:pt idx="6">
                  <c:v>8.2199999999999995E-2</c:v>
                </c:pt>
                <c:pt idx="7">
                  <c:v>1.9E-2</c:v>
                </c:pt>
                <c:pt idx="8">
                  <c:v>4.8300000000000003E-2</c:v>
                </c:pt>
                <c:pt idx="9">
                  <c:v>1.17E-2</c:v>
                </c:pt>
                <c:pt idx="10">
                  <c:v>7.6300000000000007E-2</c:v>
                </c:pt>
                <c:pt idx="11">
                  <c:v>4.8999999999999998E-3</c:v>
                </c:pt>
                <c:pt idx="12">
                  <c:v>2.4799999999999999E-2</c:v>
                </c:pt>
                <c:pt idx="13">
                  <c:v>1.23E-2</c:v>
                </c:pt>
                <c:pt idx="14">
                  <c:v>3.5099999999999999E-2</c:v>
                </c:pt>
                <c:pt idx="15">
                  <c:v>1.7000000000000001E-2</c:v>
                </c:pt>
                <c:pt idx="16">
                  <c:v>4.4499999999999998E-2</c:v>
                </c:pt>
                <c:pt idx="17">
                  <c:v>2.47E-2</c:v>
                </c:pt>
                <c:pt idx="18">
                  <c:v>2.41E-2</c:v>
                </c:pt>
                <c:pt idx="19">
                  <c:v>2.0999999999999999E-3</c:v>
                </c:pt>
                <c:pt idx="20">
                  <c:v>6.4399999999999999E-2</c:v>
                </c:pt>
                <c:pt idx="21">
                  <c:v>1.2200000000000001E-2</c:v>
                </c:pt>
                <c:pt idx="22">
                  <c:v>2.6100000000000002E-2</c:v>
                </c:pt>
                <c:pt idx="23">
                  <c:v>2.2599999999999999E-2</c:v>
                </c:pt>
                <c:pt idx="24">
                  <c:v>6.6000000000000003E-2</c:v>
                </c:pt>
                <c:pt idx="25">
                  <c:v>-5.0000000000000001E-4</c:v>
                </c:pt>
                <c:pt idx="26">
                  <c:v>2.8000000000000001E-2</c:v>
                </c:pt>
                <c:pt idx="27">
                  <c:v>2.24E-2</c:v>
                </c:pt>
                <c:pt idx="28">
                  <c:v>7.4300000000000005E-2</c:v>
                </c:pt>
                <c:pt idx="29">
                  <c:v>3.2399999999999998E-2</c:v>
                </c:pt>
                <c:pt idx="30">
                  <c:v>2.2599999999999999E-2</c:v>
                </c:pt>
                <c:pt idx="31">
                  <c:v>2.3900000000000001E-2</c:v>
                </c:pt>
                <c:pt idx="32">
                  <c:v>0.1053</c:v>
                </c:pt>
              </c:numCache>
            </c:numRef>
          </c:xVal>
          <c:yVal>
            <c:numRef>
              <c:f>[5]Fe_QSM!$CI$60:$CI$92</c:f>
              <c:numCache>
                <c:formatCode>General</c:formatCode>
                <c:ptCount val="33"/>
                <c:pt idx="0">
                  <c:v>0.10570480339066662</c:v>
                </c:pt>
                <c:pt idx="1">
                  <c:v>0.28556762280597797</c:v>
                </c:pt>
                <c:pt idx="2">
                  <c:v>7.0268781299849578E-2</c:v>
                </c:pt>
                <c:pt idx="3">
                  <c:v>0.1939337524866781</c:v>
                </c:pt>
                <c:pt idx="4">
                  <c:v>3.8714044693053243E-2</c:v>
                </c:pt>
                <c:pt idx="5">
                  <c:v>3.601148511917418E-2</c:v>
                </c:pt>
                <c:pt idx="6">
                  <c:v>0.20693498152201839</c:v>
                </c:pt>
                <c:pt idx="7">
                  <c:v>3.7249207835061832E-2</c:v>
                </c:pt>
                <c:pt idx="8">
                  <c:v>5.0216052334880378E-2</c:v>
                </c:pt>
                <c:pt idx="9">
                  <c:v>3.9411641548479356E-2</c:v>
                </c:pt>
                <c:pt idx="10">
                  <c:v>0.16228186116731735</c:v>
                </c:pt>
                <c:pt idx="11">
                  <c:v>3.4422085386927183E-2</c:v>
                </c:pt>
                <c:pt idx="12">
                  <c:v>5.9829888746693823E-2</c:v>
                </c:pt>
                <c:pt idx="13">
                  <c:v>3.6920605493376946E-2</c:v>
                </c:pt>
                <c:pt idx="14">
                  <c:v>4.3305989189060007E-2</c:v>
                </c:pt>
                <c:pt idx="15">
                  <c:v>3.6349495392097565E-2</c:v>
                </c:pt>
                <c:pt idx="16">
                  <c:v>0.13126069013171723</c:v>
                </c:pt>
                <c:pt idx="17">
                  <c:v>3.4281898246685837E-2</c:v>
                </c:pt>
                <c:pt idx="18">
                  <c:v>4.249566302761449E-2</c:v>
                </c:pt>
                <c:pt idx="19">
                  <c:v>3.6516785866378743E-2</c:v>
                </c:pt>
                <c:pt idx="20">
                  <c:v>0.18924941225676822</c:v>
                </c:pt>
                <c:pt idx="21">
                  <c:v>3.5505795637696819E-2</c:v>
                </c:pt>
                <c:pt idx="22">
                  <c:v>0.14399069141489745</c:v>
                </c:pt>
                <c:pt idx="23">
                  <c:v>4.070487804941398E-2</c:v>
                </c:pt>
                <c:pt idx="24">
                  <c:v>5.5213496861724512E-2</c:v>
                </c:pt>
                <c:pt idx="25">
                  <c:v>4.3836348110536785E-2</c:v>
                </c:pt>
                <c:pt idx="26">
                  <c:v>4.2447202444476168E-2</c:v>
                </c:pt>
                <c:pt idx="27">
                  <c:v>4.541735956152599E-2</c:v>
                </c:pt>
                <c:pt idx="28">
                  <c:v>8.5115976783181155E-2</c:v>
                </c:pt>
                <c:pt idx="29">
                  <c:v>4.6449384288042413E-2</c:v>
                </c:pt>
                <c:pt idx="30">
                  <c:v>6.8200963800001554E-2</c:v>
                </c:pt>
                <c:pt idx="31">
                  <c:v>3.9896068724103735E-2</c:v>
                </c:pt>
                <c:pt idx="32">
                  <c:v>8.2388476808567923E-2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3A-4E62-AC36-F65235465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051968"/>
        <c:axId val="562054264"/>
      </c:scatterChart>
      <c:valAx>
        <c:axId val="562051968"/>
        <c:scaling>
          <c:orientation val="minMax"/>
          <c:max val="0.11000000000000001"/>
          <c:min val="-3.0000000000000006E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 vivo </a:t>
                </a:r>
                <a:r>
                  <a:rPr lang="el-GR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Δχ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(SI) [ppm]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054264"/>
        <c:crosses val="autoZero"/>
        <c:crossBetween val="midCat"/>
      </c:valAx>
      <c:valAx>
        <c:axId val="5620542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Total iron [mg/g]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051968"/>
        <c:crossesAt val="-3.0000000000000006E-2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90-, 180-min infarct groups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8336552614731356"/>
                  <c:y val="-9.37903851242233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[5]Fe_QSM!$CG$97:$CG$116</c:f>
              <c:numCache>
                <c:formatCode>General</c:formatCode>
                <c:ptCount val="20"/>
                <c:pt idx="0">
                  <c:v>1.4800000000000001E-2</c:v>
                </c:pt>
                <c:pt idx="1">
                  <c:v>8.2199999999999995E-2</c:v>
                </c:pt>
                <c:pt idx="2">
                  <c:v>1.17E-2</c:v>
                </c:pt>
                <c:pt idx="3">
                  <c:v>7.6300000000000007E-2</c:v>
                </c:pt>
                <c:pt idx="4">
                  <c:v>4.8999999999999998E-3</c:v>
                </c:pt>
                <c:pt idx="5">
                  <c:v>2.4799999999999999E-2</c:v>
                </c:pt>
                <c:pt idx="6">
                  <c:v>1.7000000000000001E-2</c:v>
                </c:pt>
                <c:pt idx="7">
                  <c:v>4.4499999999999998E-2</c:v>
                </c:pt>
                <c:pt idx="8">
                  <c:v>2.0999999999999999E-3</c:v>
                </c:pt>
                <c:pt idx="9">
                  <c:v>6.4399999999999999E-2</c:v>
                </c:pt>
                <c:pt idx="10">
                  <c:v>1.2200000000000001E-2</c:v>
                </c:pt>
                <c:pt idx="11">
                  <c:v>2.6100000000000002E-2</c:v>
                </c:pt>
                <c:pt idx="12">
                  <c:v>-5.0000000000000001E-4</c:v>
                </c:pt>
                <c:pt idx="13">
                  <c:v>2.8000000000000001E-2</c:v>
                </c:pt>
                <c:pt idx="14">
                  <c:v>2.24E-2</c:v>
                </c:pt>
                <c:pt idx="15">
                  <c:v>7.4300000000000005E-2</c:v>
                </c:pt>
                <c:pt idx="16">
                  <c:v>3.2399999999999998E-2</c:v>
                </c:pt>
                <c:pt idx="17">
                  <c:v>2.2599999999999999E-2</c:v>
                </c:pt>
                <c:pt idx="18">
                  <c:v>2.3900000000000001E-2</c:v>
                </c:pt>
                <c:pt idx="19">
                  <c:v>0.1053</c:v>
                </c:pt>
              </c:numCache>
            </c:numRef>
          </c:xVal>
          <c:yVal>
            <c:numRef>
              <c:f>[5]Fe_QSM!$CI$97:$CI$116</c:f>
              <c:numCache>
                <c:formatCode>General</c:formatCode>
                <c:ptCount val="20"/>
                <c:pt idx="0">
                  <c:v>3.601148511917418E-2</c:v>
                </c:pt>
                <c:pt idx="1">
                  <c:v>0.20693498152201839</c:v>
                </c:pt>
                <c:pt idx="2">
                  <c:v>3.9411641548479356E-2</c:v>
                </c:pt>
                <c:pt idx="3">
                  <c:v>0.16228186116731735</c:v>
                </c:pt>
                <c:pt idx="4">
                  <c:v>3.4422085386927183E-2</c:v>
                </c:pt>
                <c:pt idx="5">
                  <c:v>5.9829888746693823E-2</c:v>
                </c:pt>
                <c:pt idx="6">
                  <c:v>3.6349495392097565E-2</c:v>
                </c:pt>
                <c:pt idx="7">
                  <c:v>0.13126069013171723</c:v>
                </c:pt>
                <c:pt idx="8">
                  <c:v>3.6516785866378743E-2</c:v>
                </c:pt>
                <c:pt idx="9">
                  <c:v>0.18924941225676822</c:v>
                </c:pt>
                <c:pt idx="10">
                  <c:v>3.5505795637696819E-2</c:v>
                </c:pt>
                <c:pt idx="11">
                  <c:v>0.14399069141489745</c:v>
                </c:pt>
                <c:pt idx="12">
                  <c:v>4.3836348110536785E-2</c:v>
                </c:pt>
                <c:pt idx="13">
                  <c:v>4.2447202444476168E-2</c:v>
                </c:pt>
                <c:pt idx="14">
                  <c:v>4.541735956152599E-2</c:v>
                </c:pt>
                <c:pt idx="15">
                  <c:v>8.5115976783181155E-2</c:v>
                </c:pt>
                <c:pt idx="16">
                  <c:v>4.6449384288042413E-2</c:v>
                </c:pt>
                <c:pt idx="17">
                  <c:v>6.8200963800001554E-2</c:v>
                </c:pt>
                <c:pt idx="18">
                  <c:v>3.9896068724103735E-2</c:v>
                </c:pt>
                <c:pt idx="19">
                  <c:v>8.2388476808567923E-2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E7-4E1C-9805-8DF3BF26B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177632"/>
        <c:axId val="734178288"/>
      </c:scatterChart>
      <c:valAx>
        <c:axId val="734177632"/>
        <c:scaling>
          <c:orientation val="minMax"/>
          <c:max val="0.11000000000000001"/>
          <c:min val="-1.0000000000000002E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 vivo </a:t>
                </a:r>
                <a:r>
                  <a:rPr lang="el-GR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Δχ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(SI) [ppm]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4178288"/>
        <c:crosses val="autoZero"/>
        <c:crossBetween val="midCat"/>
      </c:valAx>
      <c:valAx>
        <c:axId val="7341782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Total iron [mg/g]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4177632"/>
        <c:crossesAt val="-1.0000000000000002E-2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infarct</a:t>
            </a:r>
            <a:r>
              <a:rPr lang="en-US" baseline="0"/>
              <a:t> groups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9965004374453191E-2"/>
                  <c:y val="-0.23551172020452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[5]Fe_R2star!$BH$3:$BH$36</c:f>
              <c:numCache>
                <c:formatCode>General</c:formatCode>
                <c:ptCount val="34"/>
                <c:pt idx="0">
                  <c:v>2.3155000000000002E-2</c:v>
                </c:pt>
                <c:pt idx="1">
                  <c:v>1.7300699999999999E-2</c:v>
                </c:pt>
                <c:pt idx="2">
                  <c:v>2.4593800000000002E-2</c:v>
                </c:pt>
                <c:pt idx="3">
                  <c:v>2.31267E-2</c:v>
                </c:pt>
                <c:pt idx="4">
                  <c:v>2.4161000000000002E-2</c:v>
                </c:pt>
                <c:pt idx="5">
                  <c:v>3.5979199999999996E-2</c:v>
                </c:pt>
                <c:pt idx="6">
                  <c:v>1.9690699999999998E-2</c:v>
                </c:pt>
                <c:pt idx="7">
                  <c:v>6.9558499999999995E-2</c:v>
                </c:pt>
                <c:pt idx="8">
                  <c:v>2.1112300000000001E-2</c:v>
                </c:pt>
                <c:pt idx="9">
                  <c:v>1.7298300000000003E-2</c:v>
                </c:pt>
                <c:pt idx="10">
                  <c:v>2.2163699999999998E-2</c:v>
                </c:pt>
                <c:pt idx="11">
                  <c:v>5.9308300000000001E-2</c:v>
                </c:pt>
                <c:pt idx="12">
                  <c:v>2.1114500000000001E-2</c:v>
                </c:pt>
                <c:pt idx="13">
                  <c:v>2.7906500000000001E-2</c:v>
                </c:pt>
                <c:pt idx="14">
                  <c:v>2.1264399999999999E-2</c:v>
                </c:pt>
                <c:pt idx="15">
                  <c:v>2.0807800000000001E-2</c:v>
                </c:pt>
                <c:pt idx="16">
                  <c:v>2.36507E-2</c:v>
                </c:pt>
                <c:pt idx="17">
                  <c:v>6.1221400000000002E-2</c:v>
                </c:pt>
                <c:pt idx="18">
                  <c:v>2.1844800000000001E-2</c:v>
                </c:pt>
                <c:pt idx="19">
                  <c:v>2.2939499999999998E-2</c:v>
                </c:pt>
                <c:pt idx="20">
                  <c:v>2.1803400000000001E-2</c:v>
                </c:pt>
                <c:pt idx="21">
                  <c:v>5.79415E-2</c:v>
                </c:pt>
                <c:pt idx="22">
                  <c:v>2.18222E-2</c:v>
                </c:pt>
                <c:pt idx="23">
                  <c:v>3.13002E-2</c:v>
                </c:pt>
                <c:pt idx="24">
                  <c:v>2.2499300000000003E-2</c:v>
                </c:pt>
                <c:pt idx="25">
                  <c:v>1.8119700000000002E-2</c:v>
                </c:pt>
                <c:pt idx="26">
                  <c:v>2.69451E-2</c:v>
                </c:pt>
                <c:pt idx="27">
                  <c:v>3.03597E-2</c:v>
                </c:pt>
                <c:pt idx="28">
                  <c:v>2.37507E-2</c:v>
                </c:pt>
                <c:pt idx="29">
                  <c:v>4.6596899999999997E-2</c:v>
                </c:pt>
                <c:pt idx="30">
                  <c:v>2.6967099999999997E-2</c:v>
                </c:pt>
                <c:pt idx="31">
                  <c:v>4.89022E-2</c:v>
                </c:pt>
                <c:pt idx="32">
                  <c:v>2.56143E-2</c:v>
                </c:pt>
                <c:pt idx="33">
                  <c:v>7.8890399999999999E-2</c:v>
                </c:pt>
              </c:numCache>
            </c:numRef>
          </c:xVal>
          <c:yVal>
            <c:numRef>
              <c:f>[5]Fe_R2star!$BI$3:$BI$36</c:f>
              <c:numCache>
                <c:formatCode>General</c:formatCode>
                <c:ptCount val="34"/>
                <c:pt idx="0">
                  <c:v>0.10570480339066662</c:v>
                </c:pt>
                <c:pt idx="1">
                  <c:v>0.28556762280597797</c:v>
                </c:pt>
                <c:pt idx="2">
                  <c:v>7.0268781299849578E-2</c:v>
                </c:pt>
                <c:pt idx="3">
                  <c:v>0.1939337524866781</c:v>
                </c:pt>
                <c:pt idx="4">
                  <c:v>3.8714044693053243E-2</c:v>
                </c:pt>
                <c:pt idx="5">
                  <c:v>0.11712985560401012</c:v>
                </c:pt>
                <c:pt idx="6">
                  <c:v>3.601148511917418E-2</c:v>
                </c:pt>
                <c:pt idx="7">
                  <c:v>0.20693498152201839</c:v>
                </c:pt>
                <c:pt idx="8">
                  <c:v>3.7249207835061832E-2</c:v>
                </c:pt>
                <c:pt idx="9">
                  <c:v>5.0216052334880378E-2</c:v>
                </c:pt>
                <c:pt idx="10">
                  <c:v>3.9411641548479356E-2</c:v>
                </c:pt>
                <c:pt idx="11">
                  <c:v>0.16228186116731735</c:v>
                </c:pt>
                <c:pt idx="12">
                  <c:v>3.4422085386927183E-2</c:v>
                </c:pt>
                <c:pt idx="13">
                  <c:v>5.9829888746693823E-2</c:v>
                </c:pt>
                <c:pt idx="14">
                  <c:v>3.6920605493376946E-2</c:v>
                </c:pt>
                <c:pt idx="15">
                  <c:v>4.3305989189060007E-2</c:v>
                </c:pt>
                <c:pt idx="16">
                  <c:v>3.6349495392097565E-2</c:v>
                </c:pt>
                <c:pt idx="17">
                  <c:v>0.13126069013171723</c:v>
                </c:pt>
                <c:pt idx="18">
                  <c:v>3.4281898246685837E-2</c:v>
                </c:pt>
                <c:pt idx="19">
                  <c:v>4.249566302761449E-2</c:v>
                </c:pt>
                <c:pt idx="20">
                  <c:v>3.6516785866378743E-2</c:v>
                </c:pt>
                <c:pt idx="21">
                  <c:v>0.18924941225676822</c:v>
                </c:pt>
                <c:pt idx="22">
                  <c:v>3.5505795637696819E-2</c:v>
                </c:pt>
                <c:pt idx="23">
                  <c:v>0.14399069141489745</c:v>
                </c:pt>
                <c:pt idx="24">
                  <c:v>4.070487804941398E-2</c:v>
                </c:pt>
                <c:pt idx="25">
                  <c:v>5.5213496861724512E-2</c:v>
                </c:pt>
                <c:pt idx="26">
                  <c:v>4.3836348110536785E-2</c:v>
                </c:pt>
                <c:pt idx="27">
                  <c:v>4.2447202444476168E-2</c:v>
                </c:pt>
                <c:pt idx="28">
                  <c:v>4.541735956152599E-2</c:v>
                </c:pt>
                <c:pt idx="29">
                  <c:v>8.5115976783181155E-2</c:v>
                </c:pt>
                <c:pt idx="30">
                  <c:v>4.6449384288042413E-2</c:v>
                </c:pt>
                <c:pt idx="31">
                  <c:v>6.8200963800001554E-2</c:v>
                </c:pt>
                <c:pt idx="32">
                  <c:v>3.9896068724103735E-2</c:v>
                </c:pt>
                <c:pt idx="33">
                  <c:v>8.2388476808567923E-2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82-4ECD-9E01-04EA677F8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4389496"/>
        <c:axId val="504390152"/>
      </c:scatterChart>
      <c:valAx>
        <c:axId val="504389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 vivo R2* [msec</a:t>
                </a:r>
                <a:r>
                  <a:rPr lang="en-US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390152"/>
        <c:crosses val="autoZero"/>
        <c:crossBetween val="midCat"/>
      </c:valAx>
      <c:valAx>
        <c:axId val="504390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Total iron [mg/g]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389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90-, 180-min infarct groups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7577121609798775"/>
                  <c:y val="-0.124691351297350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[5]Fe_R2star!$BT$3:$BT$22</c:f>
              <c:numCache>
                <c:formatCode>General</c:formatCode>
                <c:ptCount val="20"/>
                <c:pt idx="0">
                  <c:v>1.9690699999999998E-2</c:v>
                </c:pt>
                <c:pt idx="1">
                  <c:v>6.9558499999999995E-2</c:v>
                </c:pt>
                <c:pt idx="2">
                  <c:v>2.2163699999999998E-2</c:v>
                </c:pt>
                <c:pt idx="3">
                  <c:v>5.9308300000000001E-2</c:v>
                </c:pt>
                <c:pt idx="4">
                  <c:v>2.1114500000000001E-2</c:v>
                </c:pt>
                <c:pt idx="5">
                  <c:v>2.7906500000000001E-2</c:v>
                </c:pt>
                <c:pt idx="6">
                  <c:v>2.36507E-2</c:v>
                </c:pt>
                <c:pt idx="7">
                  <c:v>6.1221400000000002E-2</c:v>
                </c:pt>
                <c:pt idx="8">
                  <c:v>2.1803400000000001E-2</c:v>
                </c:pt>
                <c:pt idx="9">
                  <c:v>5.79415E-2</c:v>
                </c:pt>
                <c:pt idx="10">
                  <c:v>2.18222E-2</c:v>
                </c:pt>
                <c:pt idx="11">
                  <c:v>3.13002E-2</c:v>
                </c:pt>
                <c:pt idx="12">
                  <c:v>2.69451E-2</c:v>
                </c:pt>
                <c:pt idx="13">
                  <c:v>3.03597E-2</c:v>
                </c:pt>
                <c:pt idx="14">
                  <c:v>2.37507E-2</c:v>
                </c:pt>
                <c:pt idx="15">
                  <c:v>4.6596899999999997E-2</c:v>
                </c:pt>
                <c:pt idx="16">
                  <c:v>2.6967099999999997E-2</c:v>
                </c:pt>
                <c:pt idx="17">
                  <c:v>4.89022E-2</c:v>
                </c:pt>
                <c:pt idx="18">
                  <c:v>2.56143E-2</c:v>
                </c:pt>
                <c:pt idx="19">
                  <c:v>7.8890399999999999E-2</c:v>
                </c:pt>
              </c:numCache>
            </c:numRef>
          </c:xVal>
          <c:yVal>
            <c:numRef>
              <c:f>[5]Fe_R2star!$BU$3:$BU$22</c:f>
              <c:numCache>
                <c:formatCode>General</c:formatCode>
                <c:ptCount val="20"/>
                <c:pt idx="0">
                  <c:v>3.601148511917418E-2</c:v>
                </c:pt>
                <c:pt idx="1">
                  <c:v>0.20693498152201839</c:v>
                </c:pt>
                <c:pt idx="2">
                  <c:v>3.9411641548479356E-2</c:v>
                </c:pt>
                <c:pt idx="3">
                  <c:v>0.16228186116731735</c:v>
                </c:pt>
                <c:pt idx="4">
                  <c:v>3.4422085386927183E-2</c:v>
                </c:pt>
                <c:pt idx="5">
                  <c:v>5.9829888746693823E-2</c:v>
                </c:pt>
                <c:pt idx="6">
                  <c:v>3.6349495392097565E-2</c:v>
                </c:pt>
                <c:pt idx="7">
                  <c:v>0.13126069013171723</c:v>
                </c:pt>
                <c:pt idx="8">
                  <c:v>3.6516785866378743E-2</c:v>
                </c:pt>
                <c:pt idx="9">
                  <c:v>0.18924941225676822</c:v>
                </c:pt>
                <c:pt idx="10">
                  <c:v>3.5505795637696819E-2</c:v>
                </c:pt>
                <c:pt idx="11">
                  <c:v>0.14399069141489745</c:v>
                </c:pt>
                <c:pt idx="12">
                  <c:v>4.3836348110536785E-2</c:v>
                </c:pt>
                <c:pt idx="13">
                  <c:v>4.2447202444476168E-2</c:v>
                </c:pt>
                <c:pt idx="14">
                  <c:v>4.541735956152599E-2</c:v>
                </c:pt>
                <c:pt idx="15">
                  <c:v>8.5115976783181155E-2</c:v>
                </c:pt>
                <c:pt idx="16">
                  <c:v>4.6449384288042413E-2</c:v>
                </c:pt>
                <c:pt idx="17">
                  <c:v>6.8200963800001554E-2</c:v>
                </c:pt>
                <c:pt idx="18">
                  <c:v>3.9896068724103735E-2</c:v>
                </c:pt>
                <c:pt idx="19">
                  <c:v>8.2388476808567923E-2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FD-4D3B-9A82-AE8085B6F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4389496"/>
        <c:axId val="504390152"/>
      </c:scatterChart>
      <c:valAx>
        <c:axId val="504389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 vivo R2* [msec</a:t>
                </a:r>
                <a:r>
                  <a:rPr lang="en-US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390152"/>
        <c:crosses val="autoZero"/>
        <c:crossBetween val="midCat"/>
      </c:valAx>
      <c:valAx>
        <c:axId val="504390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Total iron [mg/g]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389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[6]BlandAltman!$F$2:$F$15</c:f>
              <c:numCache>
                <c:formatCode>General</c:formatCode>
                <c:ptCount val="14"/>
                <c:pt idx="0">
                  <c:v>3.1850000000000003E-2</c:v>
                </c:pt>
                <c:pt idx="1">
                  <c:v>-0.12129999999999999</c:v>
                </c:pt>
                <c:pt idx="2">
                  <c:v>-3.39E-2</c:v>
                </c:pt>
                <c:pt idx="3">
                  <c:v>5.0000000000001432E-5</c:v>
                </c:pt>
                <c:pt idx="4">
                  <c:v>7.4899999999999994E-2</c:v>
                </c:pt>
                <c:pt idx="5">
                  <c:v>-5.3499999999999999E-2</c:v>
                </c:pt>
                <c:pt idx="6">
                  <c:v>1.5450000000000002E-2</c:v>
                </c:pt>
                <c:pt idx="7">
                  <c:v>0.13345000000000001</c:v>
                </c:pt>
                <c:pt idx="8">
                  <c:v>0.16805</c:v>
                </c:pt>
                <c:pt idx="9">
                  <c:v>-0.12459999999999999</c:v>
                </c:pt>
                <c:pt idx="10">
                  <c:v>-1.3350000000000001E-2</c:v>
                </c:pt>
                <c:pt idx="11">
                  <c:v>-2.7400000000000001E-2</c:v>
                </c:pt>
                <c:pt idx="12">
                  <c:v>3.7400000000000003E-2</c:v>
                </c:pt>
                <c:pt idx="13">
                  <c:v>0.2359</c:v>
                </c:pt>
              </c:numCache>
            </c:numRef>
          </c:xVal>
          <c:yVal>
            <c:numRef>
              <c:f>[6]BlandAltman!$E$2:$E$15</c:f>
              <c:numCache>
                <c:formatCode>General</c:formatCode>
                <c:ptCount val="14"/>
                <c:pt idx="0">
                  <c:v>-5.21E-2</c:v>
                </c:pt>
                <c:pt idx="1">
                  <c:v>8.4000000000000005E-2</c:v>
                </c:pt>
                <c:pt idx="2">
                  <c:v>8.7799999999999989E-2</c:v>
                </c:pt>
                <c:pt idx="3">
                  <c:v>4.07E-2</c:v>
                </c:pt>
                <c:pt idx="4">
                  <c:v>2.5800000000000003E-2</c:v>
                </c:pt>
                <c:pt idx="5">
                  <c:v>6.8000000000000005E-3</c:v>
                </c:pt>
                <c:pt idx="6">
                  <c:v>-0.1273</c:v>
                </c:pt>
                <c:pt idx="7">
                  <c:v>1.1700000000000016E-2</c:v>
                </c:pt>
                <c:pt idx="8">
                  <c:v>9.5499999999999988E-2</c:v>
                </c:pt>
                <c:pt idx="9">
                  <c:v>0.2298</c:v>
                </c:pt>
                <c:pt idx="10">
                  <c:v>-1.9299999999999998E-2</c:v>
                </c:pt>
                <c:pt idx="11">
                  <c:v>0.13219999999999998</c:v>
                </c:pt>
                <c:pt idx="12">
                  <c:v>-1.2000000000000004E-2</c:v>
                </c:pt>
                <c:pt idx="13">
                  <c:v>8.1999999999999851E-3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CB-4AE7-BEA8-59947E646AB4}"/>
            </c:ext>
          </c:extLst>
        </c:ser>
        <c:ser>
          <c:idx val="1"/>
          <c:order val="1"/>
          <c:tx>
            <c:v>lower LOA</c:v>
          </c:tx>
          <c:spPr>
            <a:ln w="254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[6]BlandAltman!$K$20:$K$21</c:f>
              <c:numCache>
                <c:formatCode>General</c:formatCode>
                <c:ptCount val="2"/>
                <c:pt idx="0">
                  <c:v>-0.15</c:v>
                </c:pt>
                <c:pt idx="1">
                  <c:v>0.25</c:v>
                </c:pt>
              </c:numCache>
            </c:numRef>
          </c:xVal>
          <c:yVal>
            <c:numRef>
              <c:f>[6]BlandAltman!$L$20:$L$21</c:f>
              <c:numCache>
                <c:formatCode>General</c:formatCode>
                <c:ptCount val="2"/>
                <c:pt idx="0">
                  <c:v>-0.1331566009315357</c:v>
                </c:pt>
                <c:pt idx="1">
                  <c:v>-0.1331566009315357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CB-4AE7-BEA8-59947E646AB4}"/>
            </c:ext>
          </c:extLst>
        </c:ser>
        <c:ser>
          <c:idx val="2"/>
          <c:order val="2"/>
          <c:tx>
            <c:v>upper LOA</c:v>
          </c:tx>
          <c:spPr>
            <a:ln w="254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[6]BlandAltman!$K$22:$K$23</c:f>
              <c:numCache>
                <c:formatCode>General</c:formatCode>
                <c:ptCount val="2"/>
                <c:pt idx="0">
                  <c:v>-0.15</c:v>
                </c:pt>
                <c:pt idx="1">
                  <c:v>0.25</c:v>
                </c:pt>
              </c:numCache>
            </c:numRef>
          </c:xVal>
          <c:yVal>
            <c:numRef>
              <c:f>[6]BlandAltman!$L$22:$L$23</c:f>
              <c:numCache>
                <c:formatCode>General</c:formatCode>
                <c:ptCount val="2"/>
                <c:pt idx="0">
                  <c:v>0.20627088664582138</c:v>
                </c:pt>
                <c:pt idx="1">
                  <c:v>0.20627088664582099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CB-4AE7-BEA8-59947E646AB4}"/>
            </c:ext>
          </c:extLst>
        </c:ser>
        <c:ser>
          <c:idx val="3"/>
          <c:order val="3"/>
          <c:tx>
            <c:v>bias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[6]BlandAltman!$K$24:$K$25</c:f>
              <c:numCache>
                <c:formatCode>General</c:formatCode>
                <c:ptCount val="2"/>
                <c:pt idx="0">
                  <c:v>-0.15</c:v>
                </c:pt>
                <c:pt idx="1">
                  <c:v>0.25</c:v>
                </c:pt>
              </c:numCache>
            </c:numRef>
          </c:xVal>
          <c:yVal>
            <c:numRef>
              <c:f>[6]BlandAltman!$L$24:$L$25</c:f>
              <c:numCache>
                <c:formatCode>General</c:formatCode>
                <c:ptCount val="2"/>
                <c:pt idx="0">
                  <c:v>3.6557142857142857E-2</c:v>
                </c:pt>
                <c:pt idx="1">
                  <c:v>3.6557142857142857E-2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CB-4AE7-BEA8-59947E64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793808"/>
        <c:axId val="697164648"/>
      </c:scatterChart>
      <c:valAx>
        <c:axId val="792793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7164648"/>
        <c:crossesAt val="0"/>
        <c:crossBetween val="midCat"/>
      </c:valAx>
      <c:valAx>
        <c:axId val="697164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793808"/>
        <c:crossesAt val="-0.15000000000000002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Iron</a:t>
            </a:r>
            <a:r>
              <a:rPr lang="en-US" baseline="0">
                <a:solidFill>
                  <a:schemeClr val="tx1"/>
                </a:solidFill>
              </a:rPr>
              <a:t> [mg/g]</a:t>
            </a:r>
            <a:endParaRPr lang="en-U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myo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([1]Labile_total_iron!$J$18,[1]Labile_total_iron!$J$22)</c:f>
                <c:numCache>
                  <c:formatCode>General</c:formatCode>
                  <c:ptCount val="2"/>
                  <c:pt idx="0">
                    <c:v>1.829016556678777E-2</c:v>
                  </c:pt>
                  <c:pt idx="1">
                    <c:v>7.2165263355065757E-3</c:v>
                  </c:pt>
                </c:numCache>
              </c:numRef>
            </c:plus>
            <c:minus>
              <c:numRef>
                <c:f>([1]Labile_total_iron!$J$18,[1]Labile_total_iron!$J$22)</c:f>
                <c:numCache>
                  <c:formatCode>General</c:formatCode>
                  <c:ptCount val="2"/>
                  <c:pt idx="0">
                    <c:v>1.829016556678777E-2</c:v>
                  </c:pt>
                  <c:pt idx="1">
                    <c:v>7.2165263355065757E-3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([1]Labile_total_iron!$I$16,[1]Labile_total_iron!$I$20)</c:f>
              <c:strCache>
                <c:ptCount val="2"/>
                <c:pt idx="0">
                  <c:v>Total iron</c:v>
                </c:pt>
                <c:pt idx="1">
                  <c:v>Labile iron</c:v>
                </c:pt>
              </c:strCache>
            </c:strRef>
          </c:cat>
          <c:val>
            <c:numRef>
              <c:f>([1]Labile_total_iron!$J$17,[1]Labile_total_iron!$J$21)</c:f>
              <c:numCache>
                <c:formatCode>General</c:formatCode>
                <c:ptCount val="2"/>
                <c:pt idx="0">
                  <c:v>4.3226032398893111E-2</c:v>
                </c:pt>
                <c:pt idx="1">
                  <c:v>8.3669344729662438E-3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7-4419-B354-38996B11F1C1}"/>
            </c:ext>
          </c:extLst>
        </c:ser>
        <c:ser>
          <c:idx val="1"/>
          <c:order val="1"/>
          <c:tx>
            <c:v>infarct</c:v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([1]Labile_total_iron!$K$18,[1]Labile_total_iron!$K$22)</c:f>
                <c:numCache>
                  <c:formatCode>General</c:formatCode>
                  <c:ptCount val="2"/>
                  <c:pt idx="0">
                    <c:v>9.0985372320289137E-2</c:v>
                  </c:pt>
                  <c:pt idx="1">
                    <c:v>1.5762686081134864E-2</c:v>
                  </c:pt>
                </c:numCache>
              </c:numRef>
            </c:plus>
            <c:minus>
              <c:numRef>
                <c:f>([1]Labile_total_iron!$K$18,[1]Labile_total_iron!$K$22)</c:f>
                <c:numCache>
                  <c:formatCode>General</c:formatCode>
                  <c:ptCount val="2"/>
                  <c:pt idx="0">
                    <c:v>9.0985372320289137E-2</c:v>
                  </c:pt>
                  <c:pt idx="1">
                    <c:v>1.5762686081134864E-2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([1]Labile_total_iron!$I$16,[1]Labile_total_iron!$I$20)</c:f>
              <c:strCache>
                <c:ptCount val="2"/>
                <c:pt idx="0">
                  <c:v>Total iron</c:v>
                </c:pt>
                <c:pt idx="1">
                  <c:v>Labile iron</c:v>
                </c:pt>
              </c:strCache>
            </c:strRef>
          </c:cat>
          <c:val>
            <c:numRef>
              <c:f>([1]Labile_total_iron!$K$17,[1]Labile_total_iron!$K$21)</c:f>
              <c:numCache>
                <c:formatCode>General</c:formatCode>
                <c:ptCount val="2"/>
                <c:pt idx="0">
                  <c:v>0.11075371113668701</c:v>
                </c:pt>
                <c:pt idx="1">
                  <c:v>1.8977923492490903E-2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7-4419-B354-38996B11F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7682144"/>
        <c:axId val="427680176"/>
      </c:barChart>
      <c:catAx>
        <c:axId val="42768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680176"/>
        <c:crosses val="autoZero"/>
        <c:auto val="1"/>
        <c:lblAlgn val="ctr"/>
        <c:lblOffset val="100"/>
        <c:noMultiLvlLbl val="0"/>
      </c:catAx>
      <c:valAx>
        <c:axId val="427680176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68214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Ferritin mRNA [%Myo]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myo</c:v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E-4B97-86EC-C7D8D6BF7085}"/>
              </c:ext>
            </c:extLst>
          </c:dPt>
          <c:dPt>
            <c:idx val="1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CE-4B97-86EC-C7D8D6BF7085}"/>
              </c:ext>
            </c:extLst>
          </c:dPt>
          <c:errBars>
            <c:errBarType val="plus"/>
            <c:errValType val="cust"/>
            <c:noEndCap val="0"/>
            <c:plus>
              <c:numRef>
                <c:f>([2]PCR_ferritin!$G$28,[2]PCR_ferritin!$K$28)</c:f>
                <c:numCache>
                  <c:formatCode>General</c:formatCode>
                  <c:ptCount val="2"/>
                  <c:pt idx="0">
                    <c:v>150.10632989202327</c:v>
                  </c:pt>
                  <c:pt idx="1">
                    <c:v>89.157644485005505</c:v>
                  </c:pt>
                </c:numCache>
              </c:numRef>
            </c:plus>
            <c:minus>
              <c:numRef>
                <c:f>([2]PCR_ferritin!$G$28,[2]PCR_ferritin!$K$28)</c:f>
                <c:numCache>
                  <c:formatCode>General</c:formatCode>
                  <c:ptCount val="2"/>
                  <c:pt idx="0">
                    <c:v>150.10632989202327</c:v>
                  </c:pt>
                  <c:pt idx="1">
                    <c:v>89.157644485005505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[2]PCR_ferritin!$M$73:$N$73</c:f>
              <c:strCache>
                <c:ptCount val="2"/>
                <c:pt idx="0">
                  <c:v>%FLC</c:v>
                </c:pt>
                <c:pt idx="1">
                  <c:v>%FHC1</c:v>
                </c:pt>
              </c:strCache>
            </c:strRef>
          </c:cat>
          <c:val>
            <c:numRef>
              <c:f>([2]PCR_ferritin!$G$27,[2]PCR_ferritin!$K$27)</c:f>
              <c:numCache>
                <c:formatCode>General</c:formatCode>
                <c:ptCount val="2"/>
                <c:pt idx="0">
                  <c:v>88.12449728207568</c:v>
                </c:pt>
                <c:pt idx="1">
                  <c:v>96.260471059040881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CE-4B97-86EC-C7D8D6BF7085}"/>
            </c:ext>
          </c:extLst>
        </c:ser>
        <c:ser>
          <c:idx val="1"/>
          <c:order val="1"/>
          <c:tx>
            <c:v>infarct</c:v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([2]PCR_ferritin!$F$28,[2]PCR_ferritin!$J$28)</c:f>
                <c:numCache>
                  <c:formatCode>General</c:formatCode>
                  <c:ptCount val="2"/>
                  <c:pt idx="0">
                    <c:v>1501.5143104059614</c:v>
                  </c:pt>
                  <c:pt idx="1">
                    <c:v>169.8366911025478</c:v>
                  </c:pt>
                </c:numCache>
              </c:numRef>
            </c:plus>
            <c:minus>
              <c:numRef>
                <c:f>([2]PCR_ferritin!$F$28,[2]PCR_ferritin!$J$28)</c:f>
                <c:numCache>
                  <c:formatCode>General</c:formatCode>
                  <c:ptCount val="2"/>
                  <c:pt idx="0">
                    <c:v>1501.5143104059614</c:v>
                  </c:pt>
                  <c:pt idx="1">
                    <c:v>169.8366911025478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[2]PCR_ferritin!$M$73:$N$73</c:f>
              <c:strCache>
                <c:ptCount val="2"/>
                <c:pt idx="0">
                  <c:v>%FLC</c:v>
                </c:pt>
                <c:pt idx="1">
                  <c:v>%FHC1</c:v>
                </c:pt>
              </c:strCache>
            </c:strRef>
          </c:cat>
          <c:val>
            <c:numRef>
              <c:f>([2]PCR_ferritin!$F$27,[2]PCR_ferritin!$J$27)</c:f>
              <c:numCache>
                <c:formatCode>General</c:formatCode>
                <c:ptCount val="2"/>
                <c:pt idx="0">
                  <c:v>1137.2392585894654</c:v>
                </c:pt>
                <c:pt idx="1">
                  <c:v>155.23950051387453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CE-4B97-86EC-C7D8D6BF7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909608"/>
        <c:axId val="192910592"/>
      </c:barChart>
      <c:catAx>
        <c:axId val="19290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10592"/>
        <c:crosses val="autoZero"/>
        <c:auto val="1"/>
        <c:lblAlgn val="ctr"/>
        <c:lblOffset val="100"/>
        <c:noMultiLvlLbl val="0"/>
      </c:catAx>
      <c:valAx>
        <c:axId val="19291059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096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IRP1/ACO1 mRNA [%Myo]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region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D-41FD-8211-A33C2C258BF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D-41FD-8211-A33C2C258BF2}"/>
              </c:ext>
            </c:extLst>
          </c:dPt>
          <c:errBars>
            <c:errBarType val="plus"/>
            <c:errValType val="cust"/>
            <c:noEndCap val="0"/>
            <c:plus>
              <c:numRef>
                <c:f>([2]PCR_ACO1!$F$28,[2]PCR_ACO1!$E$28)</c:f>
                <c:numCache>
                  <c:formatCode>General</c:formatCode>
                  <c:ptCount val="2"/>
                  <c:pt idx="0">
                    <c:v>71.353576882803694</c:v>
                  </c:pt>
                  <c:pt idx="1">
                    <c:v>46.22737565329566</c:v>
                  </c:pt>
                </c:numCache>
              </c:numRef>
            </c:plus>
            <c:minus>
              <c:numRef>
                <c:f>([2]PCR_ACO1!$F$28,[2]PCR_ACO1!$E$28)</c:f>
                <c:numCache>
                  <c:formatCode>General</c:formatCode>
                  <c:ptCount val="2"/>
                  <c:pt idx="0">
                    <c:v>71.353576882803694</c:v>
                  </c:pt>
                  <c:pt idx="1">
                    <c:v>46.22737565329566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('[2]EPR all'!$J$42,'[2]EPR all'!$I$42)</c:f>
              <c:strCache>
                <c:ptCount val="2"/>
                <c:pt idx="0">
                  <c:v>Myo</c:v>
                </c:pt>
                <c:pt idx="1">
                  <c:v>Infarct</c:v>
                </c:pt>
              </c:strCache>
            </c:strRef>
          </c:cat>
          <c:val>
            <c:numRef>
              <c:f>([2]PCR_ACO1!$F$27,[2]PCR_ACO1!$E$27)</c:f>
              <c:numCache>
                <c:formatCode>General</c:formatCode>
                <c:ptCount val="2"/>
                <c:pt idx="0">
                  <c:v>102.39194707233072</c:v>
                </c:pt>
                <c:pt idx="1">
                  <c:v>61.423801492932853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CD-41FD-8211-A33C2C258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909608"/>
        <c:axId val="192910592"/>
      </c:barChart>
      <c:catAx>
        <c:axId val="19290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10592"/>
        <c:crosses val="autoZero"/>
        <c:auto val="1"/>
        <c:lblAlgn val="ctr"/>
        <c:lblOffset val="100"/>
        <c:noMultiLvlLbl val="0"/>
      </c:catAx>
      <c:valAx>
        <c:axId val="19291059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096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DMT1 mRNA [%Myo]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region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BE-47C3-B9F8-0A2344BC5ABB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BE-47C3-B9F8-0A2344BC5ABB}"/>
              </c:ext>
            </c:extLst>
          </c:dPt>
          <c:errBars>
            <c:errBarType val="plus"/>
            <c:errValType val="cust"/>
            <c:noEndCap val="0"/>
            <c:plus>
              <c:numRef>
                <c:f>([2]PCR_DMT1!$F$28,[2]PCR_DMT1!$E$28)</c:f>
                <c:numCache>
                  <c:formatCode>General</c:formatCode>
                  <c:ptCount val="2"/>
                  <c:pt idx="0">
                    <c:v>53.378575895030252</c:v>
                  </c:pt>
                  <c:pt idx="1">
                    <c:v>26.79666287633205</c:v>
                  </c:pt>
                </c:numCache>
              </c:numRef>
            </c:plus>
            <c:minus>
              <c:numRef>
                <c:f>([2]PCR_DMT1!$F$28,[2]PCR_DMT1!$E$28)</c:f>
                <c:numCache>
                  <c:formatCode>General</c:formatCode>
                  <c:ptCount val="2"/>
                  <c:pt idx="0">
                    <c:v>53.378575895030252</c:v>
                  </c:pt>
                  <c:pt idx="1">
                    <c:v>26.79666287633205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('[2]EPR all'!$J$42,'[2]EPR all'!$I$42)</c:f>
              <c:strCache>
                <c:ptCount val="2"/>
                <c:pt idx="0">
                  <c:v>Myo</c:v>
                </c:pt>
                <c:pt idx="1">
                  <c:v>Infarct</c:v>
                </c:pt>
              </c:strCache>
            </c:strRef>
          </c:cat>
          <c:val>
            <c:numRef>
              <c:f>([2]PCR_DMT1!$F$27,[2]PCR_DMT1!$E$27)</c:f>
              <c:numCache>
                <c:formatCode>General</c:formatCode>
                <c:ptCount val="2"/>
                <c:pt idx="0">
                  <c:v>99.06998703589764</c:v>
                </c:pt>
                <c:pt idx="1">
                  <c:v>53.735846147594479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BE-47C3-B9F8-0A2344BC5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909608"/>
        <c:axId val="192910592"/>
      </c:barChart>
      <c:catAx>
        <c:axId val="19290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10592"/>
        <c:crosses val="autoZero"/>
        <c:auto val="1"/>
        <c:lblAlgn val="ctr"/>
        <c:lblOffset val="100"/>
        <c:noMultiLvlLbl val="0"/>
      </c:catAx>
      <c:valAx>
        <c:axId val="19291059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096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HO1 [%Myo]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region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CD-48EA-8DF8-82A41B601168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CD-48EA-8DF8-82A41B601168}"/>
              </c:ext>
            </c:extLst>
          </c:dPt>
          <c:errBars>
            <c:errBarType val="plus"/>
            <c:errValType val="cust"/>
            <c:noEndCap val="0"/>
            <c:plus>
              <c:numRef>
                <c:f>([2]PCR_HO1!$F$28,[2]PCR_HO1!$E$28)</c:f>
                <c:numCache>
                  <c:formatCode>General</c:formatCode>
                  <c:ptCount val="2"/>
                  <c:pt idx="0">
                    <c:v>67.17770993915174</c:v>
                  </c:pt>
                  <c:pt idx="1">
                    <c:v>1403.9590870016623</c:v>
                  </c:pt>
                </c:numCache>
              </c:numRef>
            </c:plus>
            <c:minus>
              <c:numRef>
                <c:f>([2]PCR_HO1!$F$28,[2]PCR_HO1!$E$28)</c:f>
                <c:numCache>
                  <c:formatCode>General</c:formatCode>
                  <c:ptCount val="2"/>
                  <c:pt idx="0">
                    <c:v>67.17770993915174</c:v>
                  </c:pt>
                  <c:pt idx="1">
                    <c:v>1403.9590870016623</c:v>
                  </c:pt>
                </c:numCache>
              </c:numRef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('[2]EPR all'!$J$42,'[2]EPR all'!$I$42)</c:f>
              <c:strCache>
                <c:ptCount val="2"/>
                <c:pt idx="0">
                  <c:v>Myo</c:v>
                </c:pt>
                <c:pt idx="1">
                  <c:v>Infarct</c:v>
                </c:pt>
              </c:strCache>
            </c:strRef>
          </c:cat>
          <c:val>
            <c:numRef>
              <c:f>([2]PCR_HO1!$F$27,[2]PCR_HO1!$E$27)</c:f>
              <c:numCache>
                <c:formatCode>General</c:formatCode>
                <c:ptCount val="2"/>
                <c:pt idx="0">
                  <c:v>100.49655007624868</c:v>
                </c:pt>
                <c:pt idx="1">
                  <c:v>1350.3293151067121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CD-48EA-8DF8-82A41B601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909608"/>
        <c:axId val="192910592"/>
      </c:barChart>
      <c:catAx>
        <c:axId val="19290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10592"/>
        <c:crosses val="autoZero"/>
        <c:auto val="1"/>
        <c:lblAlgn val="ctr"/>
        <c:lblOffset val="100"/>
        <c:noMultiLvlLbl val="0"/>
      </c:catAx>
      <c:valAx>
        <c:axId val="19291059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096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QSM </a:t>
            </a:r>
            <a:r>
              <a:rPr lang="el-GR"/>
              <a:t>Δχ</a:t>
            </a:r>
            <a:r>
              <a:rPr lang="en-US"/>
              <a:t>(SI) [ppm]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iso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([3]QSM_Ligation_Duration!$I$4,[3]QSM_Ligation_Duration!$M$4,[3]QSM_Ligation_Duration!$Q$4,[3]QSM_Ligation_Duration!$U$4)</c:f>
                <c:numCache>
                  <c:formatCode>General</c:formatCode>
                  <c:ptCount val="4"/>
                  <c:pt idx="0">
                    <c:v>2.3969981226525813E-2</c:v>
                  </c:pt>
                  <c:pt idx="1">
                    <c:v>3.1058621991324729E-2</c:v>
                  </c:pt>
                  <c:pt idx="2">
                    <c:v>5.6923925842595688E-3</c:v>
                  </c:pt>
                  <c:pt idx="3">
                    <c:v>1.7132887477986112E-2</c:v>
                  </c:pt>
                </c:numCache>
              </c:numRef>
            </c:plus>
            <c:minus>
              <c:numRef>
                <c:f>([3]QSM_Ligation_Duration!$I$4,[3]QSM_Ligation_Duration!$M$4,[3]QSM_Ligation_Duration!$Q$4,[3]QSM_Ligation_Duration!$U$4)</c:f>
                <c:numCache>
                  <c:formatCode>General</c:formatCode>
                  <c:ptCount val="4"/>
                  <c:pt idx="0">
                    <c:v>2.3969981226525813E-2</c:v>
                  </c:pt>
                  <c:pt idx="1">
                    <c:v>3.1058621991324729E-2</c:v>
                  </c:pt>
                  <c:pt idx="2">
                    <c:v>5.6923925842595688E-3</c:v>
                  </c:pt>
                  <c:pt idx="3">
                    <c:v>1.7132887477986112E-2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([3]QSM_Ligation_Duration!$H$2,[3]QSM_Ligation_Duration!$L$2,[3]QSM_Ligation_Duration!$P$2,[3]QSM_Ligation_Duration!$T$2)</c:f>
              <c:strCache>
                <c:ptCount val="4"/>
                <c:pt idx="0">
                  <c:v>45 min</c:v>
                </c:pt>
                <c:pt idx="1">
                  <c:v>90 min</c:v>
                </c:pt>
                <c:pt idx="2">
                  <c:v>180 min</c:v>
                </c:pt>
                <c:pt idx="3">
                  <c:v>Perm</c:v>
                </c:pt>
              </c:strCache>
            </c:strRef>
          </c:cat>
          <c:val>
            <c:numRef>
              <c:f>([3]QSM_Ligation_Duration!$H$4,[3]QSM_Ligation_Duration!$L$4,[3]QSM_Ligation_Duration!$P$4,[3]QSM_Ligation_Duration!$T$4)</c:f>
              <c:numCache>
                <c:formatCode>General</c:formatCode>
                <c:ptCount val="4"/>
                <c:pt idx="0">
                  <c:v>6.9999999999999993E-3</c:v>
                </c:pt>
                <c:pt idx="1">
                  <c:v>-2.5399999999999993E-3</c:v>
                </c:pt>
                <c:pt idx="2">
                  <c:v>8.666666666666668E-3</c:v>
                </c:pt>
                <c:pt idx="3">
                  <c:v>4.324999999999999E-3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D-4652-A333-DC6C1F49B2DC}"/>
            </c:ext>
          </c:extLst>
        </c:ser>
        <c:ser>
          <c:idx val="1"/>
          <c:order val="1"/>
          <c:tx>
            <c:v>hyper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([3]QSM_Ligation_Duration!$I$6,[3]QSM_Ligation_Duration!$M$6,[3]QSM_Ligation_Duration!$Q$6,[3]QSM_Ligation_Duration!$U$6)</c:f>
                <c:numCache>
                  <c:formatCode>General</c:formatCode>
                  <c:ptCount val="4"/>
                  <c:pt idx="0">
                    <c:v>4.8702053344802619E-2</c:v>
                  </c:pt>
                  <c:pt idx="1">
                    <c:v>1.4998766615958798E-2</c:v>
                  </c:pt>
                  <c:pt idx="2">
                    <c:v>8.7757240916823097E-3</c:v>
                  </c:pt>
                  <c:pt idx="3">
                    <c:v>1.0749728678746569E-2</c:v>
                  </c:pt>
                </c:numCache>
              </c:numRef>
            </c:plus>
            <c:minus>
              <c:numRef>
                <c:f>([3]QSM_Ligation_Duration!$I$6,[3]QSM_Ligation_Duration!$M$6,[3]QSM_Ligation_Duration!$Q$6,[3]QSM_Ligation_Duration!$U$6)</c:f>
                <c:numCache>
                  <c:formatCode>General</c:formatCode>
                  <c:ptCount val="4"/>
                  <c:pt idx="0">
                    <c:v>4.8702053344802619E-2</c:v>
                  </c:pt>
                  <c:pt idx="1">
                    <c:v>1.4998766615958798E-2</c:v>
                  </c:pt>
                  <c:pt idx="2">
                    <c:v>8.7757240916823097E-3</c:v>
                  </c:pt>
                  <c:pt idx="3">
                    <c:v>1.0749728678746569E-2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([3]QSM_Ligation_Duration!$H$2,[3]QSM_Ligation_Duration!$L$2,[3]QSM_Ligation_Duration!$P$2,[3]QSM_Ligation_Duration!$T$2)</c:f>
              <c:strCache>
                <c:ptCount val="4"/>
                <c:pt idx="0">
                  <c:v>45 min</c:v>
                </c:pt>
                <c:pt idx="1">
                  <c:v>90 min</c:v>
                </c:pt>
                <c:pt idx="2">
                  <c:v>180 min</c:v>
                </c:pt>
                <c:pt idx="3">
                  <c:v>Perm</c:v>
                </c:pt>
              </c:strCache>
            </c:strRef>
          </c:cat>
          <c:val>
            <c:numRef>
              <c:f>([3]QSM_Ligation_Duration!$H$6,[3]QSM_Ligation_Duration!$L$6,[3]QSM_Ligation_Duration!$P$6,[3]QSM_Ligation_Duration!$T$6)</c:f>
              <c:numCache>
                <c:formatCode>General</c:formatCode>
                <c:ptCount val="4"/>
                <c:pt idx="0">
                  <c:v>2.9500000000000002E-2</c:v>
                </c:pt>
                <c:pt idx="1">
                  <c:v>2.1160000000000002E-2</c:v>
                </c:pt>
                <c:pt idx="2">
                  <c:v>1.0233333333333332E-2</c:v>
                </c:pt>
                <c:pt idx="3">
                  <c:v>3.4450000000000001E-2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D-4652-A333-DC6C1F49B2DC}"/>
            </c:ext>
          </c:extLst>
        </c:ser>
        <c:ser>
          <c:idx val="2"/>
          <c:order val="2"/>
          <c:tx>
            <c:v>hypo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([3]QSM_Ligation_Duration!$I$5,[3]QSM_Ligation_Duration!$M$5,[3]QSM_Ligation_Duration!$Q$5,[3]QSM_Ligation_Duration!$U$5)</c:f>
                <c:numCache>
                  <c:formatCode>General</c:formatCode>
                  <c:ptCount val="4"/>
                  <c:pt idx="1">
                    <c:v>3.7635249434539386E-2</c:v>
                  </c:pt>
                  <c:pt idx="2">
                    <c:v>3.0485625027762382E-2</c:v>
                  </c:pt>
                </c:numCache>
              </c:numRef>
            </c:plus>
            <c:minus>
              <c:numRef>
                <c:f>([3]QSM_Ligation_Duration!$I$5,[3]QSM_Ligation_Duration!$M$5,[3]QSM_Ligation_Duration!$Q$5,[3]QSM_Ligation_Duration!$U$5)</c:f>
                <c:numCache>
                  <c:formatCode>General</c:formatCode>
                  <c:ptCount val="4"/>
                  <c:pt idx="1">
                    <c:v>3.7635249434539386E-2</c:v>
                  </c:pt>
                  <c:pt idx="2">
                    <c:v>3.0485625027762382E-2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([3]QSM_Ligation_Duration!$H$2,[3]QSM_Ligation_Duration!$L$2,[3]QSM_Ligation_Duration!$P$2,[3]QSM_Ligation_Duration!$T$2)</c:f>
              <c:strCache>
                <c:ptCount val="4"/>
                <c:pt idx="0">
                  <c:v>45 min</c:v>
                </c:pt>
                <c:pt idx="1">
                  <c:v>90 min</c:v>
                </c:pt>
                <c:pt idx="2">
                  <c:v>180 min</c:v>
                </c:pt>
                <c:pt idx="3">
                  <c:v>Perm</c:v>
                </c:pt>
              </c:strCache>
            </c:strRef>
          </c:cat>
          <c:val>
            <c:numRef>
              <c:f>([3]QSM_Ligation_Duration!$H$5,[3]QSM_Ligation_Duration!$L$5,[3]QSM_Ligation_Duration!$P$5,[3]QSM_Ligation_Duration!$T$5)</c:f>
              <c:numCache>
                <c:formatCode>General</c:formatCode>
                <c:ptCount val="4"/>
                <c:pt idx="1">
                  <c:v>9.3480000000000008E-2</c:v>
                </c:pt>
                <c:pt idx="2">
                  <c:v>9.4933333333333328E-2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D-4652-A333-DC6C1F49B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8565240"/>
        <c:axId val="538565896"/>
      </c:barChart>
      <c:catAx>
        <c:axId val="53856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565896"/>
        <c:crossesAt val="-5.000000000000001E-2"/>
        <c:auto val="1"/>
        <c:lblAlgn val="ctr"/>
        <c:lblOffset val="100"/>
        <c:noMultiLvlLbl val="0"/>
      </c:catAx>
      <c:valAx>
        <c:axId val="538565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565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T2* [ms]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iso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([3]T2star_Ligation_Duration!$I$4,[3]T2star_Ligation_Duration!$M$4,[3]T2star_Ligation_Duration!$Q$4,[3]T2star_Ligation_Duration!$U$4)</c:f>
                <c:numCache>
                  <c:formatCode>General</c:formatCode>
                  <c:ptCount val="4"/>
                  <c:pt idx="0">
                    <c:v>2.1818593317015966</c:v>
                  </c:pt>
                  <c:pt idx="1">
                    <c:v>4.3113823906028106</c:v>
                  </c:pt>
                  <c:pt idx="2">
                    <c:v>0.56021421795595128</c:v>
                  </c:pt>
                  <c:pt idx="3">
                    <c:v>2.6339420450470552</c:v>
                  </c:pt>
                </c:numCache>
              </c:numRef>
            </c:plus>
            <c:minus>
              <c:numRef>
                <c:f>([3]T2star_Ligation_Duration!$I$4,[3]T2star_Ligation_Duration!$M$4,[3]T2star_Ligation_Duration!$Q$4,[3]T2star_Ligation_Duration!$U$4)</c:f>
                <c:numCache>
                  <c:formatCode>General</c:formatCode>
                  <c:ptCount val="4"/>
                  <c:pt idx="0">
                    <c:v>2.1818593317015966</c:v>
                  </c:pt>
                  <c:pt idx="1">
                    <c:v>4.3113823906028106</c:v>
                  </c:pt>
                  <c:pt idx="2">
                    <c:v>0.56021421795595128</c:v>
                  </c:pt>
                  <c:pt idx="3">
                    <c:v>2.6339420450470552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([3]T2star_Ligation_Duration!$H$2,[3]T2star_Ligation_Duration!$L$2,[3]T2star_Ligation_Duration!$P$2,[3]T2star_Ligation_Duration!$T$2)</c:f>
              <c:strCache>
                <c:ptCount val="4"/>
                <c:pt idx="0">
                  <c:v>45 min</c:v>
                </c:pt>
                <c:pt idx="1">
                  <c:v>90 min</c:v>
                </c:pt>
                <c:pt idx="2">
                  <c:v>180 min</c:v>
                </c:pt>
                <c:pt idx="3">
                  <c:v>Perm</c:v>
                </c:pt>
              </c:strCache>
            </c:strRef>
          </c:cat>
          <c:val>
            <c:numRef>
              <c:f>([3]T2star_Ligation_Duration!$H$4,[3]T2star_Ligation_Duration!$L$4,[3]T2star_Ligation_Duration!$P$4,[3]T2star_Ligation_Duration!$T$4)</c:f>
              <c:numCache>
                <c:formatCode>General</c:formatCode>
                <c:ptCount val="4"/>
                <c:pt idx="0">
                  <c:v>46.005966666666666</c:v>
                </c:pt>
                <c:pt idx="1">
                  <c:v>47.455539999999999</c:v>
                </c:pt>
                <c:pt idx="2">
                  <c:v>46.375500000000009</c:v>
                </c:pt>
                <c:pt idx="3">
                  <c:v>45.08475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C-441A-8127-39D4917B1209}"/>
            </c:ext>
          </c:extLst>
        </c:ser>
        <c:ser>
          <c:idx val="1"/>
          <c:order val="1"/>
          <c:tx>
            <c:v>hyper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([3]T2star_Ligation_Duration!$I$6,[3]T2star_Ligation_Duration!$M$6,[3]T2star_Ligation_Duration!$Q$6,[3]T2star_Ligation_Duration!$U$6)</c:f>
                <c:numCache>
                  <c:formatCode>General</c:formatCode>
                  <c:ptCount val="4"/>
                  <c:pt idx="0">
                    <c:v>17.438547671848536</c:v>
                  </c:pt>
                  <c:pt idx="1">
                    <c:v>13.790721003450123</c:v>
                  </c:pt>
                  <c:pt idx="2">
                    <c:v>3.6324344568530487</c:v>
                  </c:pt>
                  <c:pt idx="3">
                    <c:v>12.732961580598598</c:v>
                  </c:pt>
                </c:numCache>
              </c:numRef>
            </c:plus>
            <c:minus>
              <c:numRef>
                <c:f>([3]T2star_Ligation_Duration!$I$6,[3]T2star_Ligation_Duration!$M$6,[3]T2star_Ligation_Duration!$Q$6,[3]T2star_Ligation_Duration!$U$6)</c:f>
                <c:numCache>
                  <c:formatCode>General</c:formatCode>
                  <c:ptCount val="4"/>
                  <c:pt idx="0">
                    <c:v>17.438547671848536</c:v>
                  </c:pt>
                  <c:pt idx="1">
                    <c:v>13.790721003450123</c:v>
                  </c:pt>
                  <c:pt idx="2">
                    <c:v>3.6324344568530487</c:v>
                  </c:pt>
                  <c:pt idx="3">
                    <c:v>12.732961580598598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([3]T2star_Ligation_Duration!$H$2,[3]T2star_Ligation_Duration!$L$2,[3]T2star_Ligation_Duration!$P$2,[3]T2star_Ligation_Duration!$T$2)</c:f>
              <c:strCache>
                <c:ptCount val="4"/>
                <c:pt idx="0">
                  <c:v>45 min</c:v>
                </c:pt>
                <c:pt idx="1">
                  <c:v>90 min</c:v>
                </c:pt>
                <c:pt idx="2">
                  <c:v>180 min</c:v>
                </c:pt>
                <c:pt idx="3">
                  <c:v>Perm</c:v>
                </c:pt>
              </c:strCache>
            </c:strRef>
          </c:cat>
          <c:val>
            <c:numRef>
              <c:f>([3]T2star_Ligation_Duration!$H$6,[3]T2star_Ligation_Duration!$L$6,[3]T2star_Ligation_Duration!$P$6,[3]T2star_Ligation_Duration!$T$6)</c:f>
              <c:numCache>
                <c:formatCode>General</c:formatCode>
                <c:ptCount val="4"/>
                <c:pt idx="0">
                  <c:v>54.327233333333332</c:v>
                </c:pt>
                <c:pt idx="1">
                  <c:v>55.181699999999999</c:v>
                </c:pt>
                <c:pt idx="2">
                  <c:v>68.715433333333337</c:v>
                </c:pt>
                <c:pt idx="3">
                  <c:v>53.311475000000002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C-441A-8127-39D4917B1209}"/>
            </c:ext>
          </c:extLst>
        </c:ser>
        <c:ser>
          <c:idx val="2"/>
          <c:order val="2"/>
          <c:tx>
            <c:v>hypo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([3]T2star_Ligation_Duration!$I$5,[3]T2star_Ligation_Duration!$M$5,[3]T2star_Ligation_Duration!$Q$5,[3]T2star_Ligation_Duration!$U$5)</c:f>
                <c:numCache>
                  <c:formatCode>General</c:formatCode>
                  <c:ptCount val="4"/>
                  <c:pt idx="1">
                    <c:v>2.9002409801600937</c:v>
                  </c:pt>
                  <c:pt idx="2">
                    <c:v>2.7823323136054992</c:v>
                  </c:pt>
                </c:numCache>
              </c:numRef>
            </c:plus>
            <c:minus>
              <c:numRef>
                <c:f>([3]T2star_Ligation_Duration!$I$5,[3]T2star_Ligation_Duration!$M$5,[3]T2star_Ligation_Duration!$Q$5,[3]T2star_Ligation_Duration!$U$5)</c:f>
                <c:numCache>
                  <c:formatCode>General</c:formatCode>
                  <c:ptCount val="4"/>
                  <c:pt idx="1">
                    <c:v>2.9002409801600937</c:v>
                  </c:pt>
                  <c:pt idx="2">
                    <c:v>2.7823323136054992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([3]T2star_Ligation_Duration!$H$2,[3]T2star_Ligation_Duration!$L$2,[3]T2star_Ligation_Duration!$P$2,[3]T2star_Ligation_Duration!$T$2)</c:f>
              <c:strCache>
                <c:ptCount val="4"/>
                <c:pt idx="0">
                  <c:v>45 min</c:v>
                </c:pt>
                <c:pt idx="1">
                  <c:v>90 min</c:v>
                </c:pt>
                <c:pt idx="2">
                  <c:v>180 min</c:v>
                </c:pt>
                <c:pt idx="3">
                  <c:v>Perm</c:v>
                </c:pt>
              </c:strCache>
            </c:strRef>
          </c:cat>
          <c:val>
            <c:numRef>
              <c:f>([3]T2star_Ligation_Duration!$H$5,[3]T2star_Ligation_Duration!$L$5,[3]T2star_Ligation_Duration!$P$5,[3]T2star_Ligation_Duration!$T$5)</c:f>
              <c:numCache>
                <c:formatCode>General</c:formatCode>
                <c:ptCount val="4"/>
                <c:pt idx="1">
                  <c:v>13.997859999999999</c:v>
                </c:pt>
                <c:pt idx="2">
                  <c:v>14.118033333333335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C-441A-8127-39D4917B1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8567536"/>
        <c:axId val="538567864"/>
      </c:barChart>
      <c:catAx>
        <c:axId val="53856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567864"/>
        <c:crosses val="autoZero"/>
        <c:auto val="1"/>
        <c:lblAlgn val="ctr"/>
        <c:lblOffset val="100"/>
        <c:noMultiLvlLbl val="0"/>
      </c:catAx>
      <c:valAx>
        <c:axId val="53856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56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"/><Relationship Id="rId2" Type="http://schemas.openxmlformats.org/officeDocument/2006/relationships/image" Target="../media/image2.tif"/><Relationship Id="rId1" Type="http://schemas.openxmlformats.org/officeDocument/2006/relationships/image" Target="../media/image1.ti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294083</xdr:colOff>
      <xdr:row>16</xdr:row>
      <xdr:rowOff>134938</xdr:rowOff>
    </xdr:from>
    <xdr:to>
      <xdr:col>15</xdr:col>
      <xdr:colOff>11508</xdr:colOff>
      <xdr:row>32</xdr:row>
      <xdr:rowOff>14288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9B253F-2669-48A8-99BF-C8B2B9B16C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246062</xdr:colOff>
      <xdr:row>18</xdr:row>
      <xdr:rowOff>143783</xdr:rowOff>
    </xdr:from>
    <xdr:to>
      <xdr:col>14</xdr:col>
      <xdr:colOff>554037</xdr:colOff>
      <xdr:row>33</xdr:row>
      <xdr:rowOff>143783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8038B95-F177-49DA-9A55-A04299DE2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405342</xdr:colOff>
      <xdr:row>10</xdr:row>
      <xdr:rowOff>37571</xdr:rowOff>
    </xdr:from>
    <xdr:to>
      <xdr:col>14</xdr:col>
      <xdr:colOff>106626</xdr:colOff>
      <xdr:row>25</xdr:row>
      <xdr:rowOff>135996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E4ADF31-A2BE-4A0C-ACD0-03AB892B6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17</xdr:row>
      <xdr:rowOff>15875</xdr:rowOff>
    </xdr:from>
    <xdr:to>
      <xdr:col>14</xdr:col>
      <xdr:colOff>400050</xdr:colOff>
      <xdr:row>32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A1A139-D1E2-48A5-B392-D5323D51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107950</xdr:colOff>
      <xdr:row>32</xdr:row>
      <xdr:rowOff>66675</xdr:rowOff>
    </xdr:from>
    <xdr:to>
      <xdr:col>17</xdr:col>
      <xdr:colOff>403225</xdr:colOff>
      <xdr:row>47</xdr:row>
      <xdr:rowOff>98425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6E6A55-B9EC-46F9-86FC-A88093270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546100</xdr:colOff>
      <xdr:row>17</xdr:row>
      <xdr:rowOff>31750</xdr:rowOff>
    </xdr:from>
    <xdr:to>
      <xdr:col>22</xdr:col>
      <xdr:colOff>260350</xdr:colOff>
      <xdr:row>32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CC3C8E-707A-46A0-851D-8DACBC72E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546100</xdr:colOff>
      <xdr:row>32</xdr:row>
      <xdr:rowOff>69850</xdr:rowOff>
    </xdr:from>
    <xdr:to>
      <xdr:col>25</xdr:col>
      <xdr:colOff>260350</xdr:colOff>
      <xdr:row>47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4F6ED4-6009-495C-9185-9593D0ADC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327025</xdr:colOff>
      <xdr:row>17</xdr:row>
      <xdr:rowOff>31750</xdr:rowOff>
    </xdr:from>
    <xdr:to>
      <xdr:col>30</xdr:col>
      <xdr:colOff>31750</xdr:colOff>
      <xdr:row>32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1B9859B-5E26-483F-A865-B40FF6C28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342900</xdr:colOff>
      <xdr:row>32</xdr:row>
      <xdr:rowOff>69850</xdr:rowOff>
    </xdr:from>
    <xdr:to>
      <xdr:col>33</xdr:col>
      <xdr:colOff>38100</xdr:colOff>
      <xdr:row>47</xdr:row>
      <xdr:rowOff>98425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262F1C4-9BCD-4284-95C9-C3C08F6D4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3</xdr:row>
      <xdr:rowOff>142875</xdr:rowOff>
    </xdr:from>
    <xdr:to>
      <xdr:col>15</xdr:col>
      <xdr:colOff>257175</xdr:colOff>
      <xdr:row>18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427A9C-7EF7-435B-8C13-3802DE87E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231774</xdr:colOff>
      <xdr:row>5</xdr:row>
      <xdr:rowOff>92075</xdr:rowOff>
    </xdr:from>
    <xdr:to>
      <xdr:col>16</xdr:col>
      <xdr:colOff>333374</xdr:colOff>
      <xdr:row>22</xdr:row>
      <xdr:rowOff>67962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403F9-D7D0-4514-A9AC-7703EA363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64" r="34091"/>
        <a:stretch/>
      </xdr:blipFill>
      <xdr:spPr>
        <a:xfrm>
          <a:off x="7375524" y="996950"/>
          <a:ext cx="3149600" cy="3052462"/>
        </a:xfrm>
        <a:prstGeom prst="rect">
          <a:avLst/>
        </a:prstGeom>
      </xdr:spPr>
    </xdr:pic>
    <xdr:clientData/>
  </xdr:twoCellAnchor>
  <xdr:twoCellAnchor editAs="oneCell">
    <xdr:from>
      <xdr:col>20</xdr:col>
      <xdr:colOff>266700</xdr:colOff>
      <xdr:row>5</xdr:row>
      <xdr:rowOff>104775</xdr:rowOff>
    </xdr:from>
    <xdr:to>
      <xdr:col>25</xdr:col>
      <xdr:colOff>323850</xdr:colOff>
      <xdr:row>22</xdr:row>
      <xdr:rowOff>111468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4D0932-43CD-4A48-AA2B-9CF9E6903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54" r="34375"/>
        <a:stretch/>
      </xdr:blipFill>
      <xdr:spPr>
        <a:xfrm>
          <a:off x="6972300" y="5711825"/>
          <a:ext cx="3105150" cy="3086443"/>
        </a:xfrm>
        <a:prstGeom prst="rect">
          <a:avLst/>
        </a:prstGeom>
      </xdr:spPr>
    </xdr:pic>
    <xdr:clientData/>
  </xdr:twoCellAnchor>
  <xdr:twoCellAnchor editAs="oneCell">
    <xdr:from>
      <xdr:col>29</xdr:col>
      <xdr:colOff>152400</xdr:colOff>
      <xdr:row>5</xdr:row>
      <xdr:rowOff>66675</xdr:rowOff>
    </xdr:from>
    <xdr:to>
      <xdr:col>34</xdr:col>
      <xdr:colOff>323850</xdr:colOff>
      <xdr:row>22</xdr:row>
      <xdr:rowOff>104174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41C73-A916-4C18-AABC-370081F03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5" r="33617"/>
        <a:stretch/>
      </xdr:blipFill>
      <xdr:spPr>
        <a:xfrm>
          <a:off x="12344400" y="5673725"/>
          <a:ext cx="3219450" cy="31172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2</xdr:row>
      <xdr:rowOff>19050</xdr:rowOff>
    </xdr:from>
    <xdr:to>
      <xdr:col>13</xdr:col>
      <xdr:colOff>38100</xdr:colOff>
      <xdr:row>18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474642-1F28-4C31-9292-142875432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21166</xdr:colOff>
      <xdr:row>3</xdr:row>
      <xdr:rowOff>95250</xdr:rowOff>
    </xdr:from>
    <xdr:to>
      <xdr:col>15</xdr:col>
      <xdr:colOff>313872</xdr:colOff>
      <xdr:row>18</xdr:row>
      <xdr:rowOff>96912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97B8C7-8FE8-4706-A07D-63BD47F01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</xdr:colOff>
      <xdr:row>40</xdr:row>
      <xdr:rowOff>140303</xdr:rowOff>
    </xdr:from>
    <xdr:to>
      <xdr:col>15</xdr:col>
      <xdr:colOff>322792</xdr:colOff>
      <xdr:row>55</xdr:row>
      <xdr:rowOff>135617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1517A8-3261-4F77-AB55-EA9A4CDB9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4</xdr:row>
      <xdr:rowOff>19050</xdr:rowOff>
    </xdr:from>
    <xdr:to>
      <xdr:col>14</xdr:col>
      <xdr:colOff>733425</xdr:colOff>
      <xdr:row>18</xdr:row>
      <xdr:rowOff>180068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BFF195-9363-4D6E-84CE-6B77A8559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438150</xdr:colOff>
      <xdr:row>43</xdr:row>
      <xdr:rowOff>123825</xdr:rowOff>
    </xdr:from>
    <xdr:to>
      <xdr:col>14</xdr:col>
      <xdr:colOff>764722</xdr:colOff>
      <xdr:row>58</xdr:row>
      <xdr:rowOff>107043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CC05D7-84B2-454A-8EE4-390C6B5C0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14</xdr:col>
      <xdr:colOff>304800</xdr:colOff>
      <xdr:row>16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FCD665-CF17-4C95-83D6-646BD44DF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130569</xdr:colOff>
      <xdr:row>10</xdr:row>
      <xdr:rowOff>134938</xdr:rowOff>
    </xdr:from>
    <xdr:to>
      <xdr:col>25</xdr:col>
      <xdr:colOff>371869</xdr:colOff>
      <xdr:row>26</xdr:row>
      <xdr:rowOff>23813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6E3503-0267-4A17-8A17-B0A279C80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13</xdr:row>
      <xdr:rowOff>28575</xdr:rowOff>
    </xdr:from>
    <xdr:to>
      <xdr:col>16</xdr:col>
      <xdr:colOff>587375</xdr:colOff>
      <xdr:row>28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E6C257-A1F1-41E3-B244-C2F049EC8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384174</xdr:colOff>
      <xdr:row>6</xdr:row>
      <xdr:rowOff>28575</xdr:rowOff>
    </xdr:from>
    <xdr:to>
      <xdr:col>18</xdr:col>
      <xdr:colOff>142874</xdr:colOff>
      <xdr:row>21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B8EDE9-B575-4EBC-A98D-ED9E6500F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66674</xdr:colOff>
      <xdr:row>7</xdr:row>
      <xdr:rowOff>25400</xdr:rowOff>
    </xdr:from>
    <xdr:to>
      <xdr:col>11</xdr:col>
      <xdr:colOff>393699</xdr:colOff>
      <xdr:row>22</xdr:row>
      <xdr:rowOff>53975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8E5D14-E66B-4D02-BADD-B179F9412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581024</xdr:colOff>
      <xdr:row>5</xdr:row>
      <xdr:rowOff>0</xdr:rowOff>
    </xdr:from>
    <xdr:to>
      <xdr:col>11</xdr:col>
      <xdr:colOff>304799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A20CB4-7B61-4EBF-B2F5-621CEAF3F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371474</xdr:colOff>
      <xdr:row>7</xdr:row>
      <xdr:rowOff>0</xdr:rowOff>
    </xdr:from>
    <xdr:to>
      <xdr:col>11</xdr:col>
      <xdr:colOff>228599</xdr:colOff>
      <xdr:row>22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59C51F-A1BA-46A7-9F46-B4A44451C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551392</xdr:colOff>
      <xdr:row>14</xdr:row>
      <xdr:rowOff>30691</xdr:rowOff>
    </xdr:from>
    <xdr:to>
      <xdr:col>14</xdr:col>
      <xdr:colOff>248709</xdr:colOff>
      <xdr:row>29</xdr:row>
      <xdr:rowOff>11641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740F6E-52E5-4642-82B2-F300C31CC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104775</xdr:colOff>
      <xdr:row>10</xdr:row>
      <xdr:rowOff>63500</xdr:rowOff>
    </xdr:from>
    <xdr:to>
      <xdr:col>14</xdr:col>
      <xdr:colOff>104775</xdr:colOff>
      <xdr:row>26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A551BA-4CEE-496A-9241-5C2BF9A9C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MyDell/Backup_120918/SpringRotation2017/QSM_project/Manuscript/IronConcentration_ANOVA_082118_use_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MyDell/Manuscript/NatureCommunications/Revisions/Collaboration_CU/Iron%20experiments%20porcine%20IR%20da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MyDell/Backup_120918/SpringRotation2017/QSM_project/Manuscript/ICP_QSM_T2star_analysisAllPigs_update_USE_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MyDell/Manuscript/NatureCommunications/cardiac_function_BM0823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MyDell/Manuscript/NatureCommunications/Nature_Revisions_regressions_0923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MyDell/Backup_120918/SpringRotation2017/QSM_project/Manuscript/Human_QSM_T2star_hemod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P_redo_use"/>
      <sheetName val="AllP"/>
      <sheetName val="AllP_redo2"/>
      <sheetName val="45min"/>
      <sheetName val="90min"/>
      <sheetName val="180min"/>
      <sheetName val="Perm"/>
      <sheetName val="revision"/>
      <sheetName val="regression"/>
      <sheetName val="Labile_total_ir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I16" t="str">
            <v>Total iron</v>
          </cell>
        </row>
        <row r="17">
          <cell r="J17">
            <v>4.3226032398893111E-2</v>
          </cell>
          <cell r="K17">
            <v>0.11075371113668701</v>
          </cell>
        </row>
        <row r="18">
          <cell r="J18">
            <v>1.829016556678777E-2</v>
          </cell>
          <cell r="K18">
            <v>9.0985372320289137E-2</v>
          </cell>
        </row>
        <row r="20">
          <cell r="I20" t="str">
            <v>Labile iron</v>
          </cell>
        </row>
        <row r="21">
          <cell r="J21">
            <v>8.3669344729662438E-3</v>
          </cell>
          <cell r="K21">
            <v>1.8977923492490903E-2</v>
          </cell>
        </row>
        <row r="22">
          <cell r="J22">
            <v>7.2165263355065757E-3</v>
          </cell>
          <cell r="K22">
            <v>1.5762686081134864E-2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fe2"/>
      <sheetName val="Iron all"/>
      <sheetName val="EPR all"/>
      <sheetName val="EPR_timepoint"/>
      <sheetName val="PCR all"/>
      <sheetName val="PCR_ferritin"/>
      <sheetName val="PCR_ACO1"/>
      <sheetName val="PCR_DMT1"/>
      <sheetName val="PCR_HO1"/>
    </sheetNames>
    <sheetDataSet>
      <sheetData sheetId="0"/>
      <sheetData sheetId="1"/>
      <sheetData sheetId="2">
        <row r="35">
          <cell r="G35" t="str">
            <v>Total</v>
          </cell>
          <cell r="H35" t="str">
            <v>Fe (II)</v>
          </cell>
        </row>
        <row r="58">
          <cell r="G58">
            <v>0.28320698887845369</v>
          </cell>
          <cell r="H58">
            <v>0.24052852785755457</v>
          </cell>
          <cell r="I58">
            <v>0.14013527721685973</v>
          </cell>
          <cell r="J58">
            <v>0.142492312292264</v>
          </cell>
        </row>
        <row r="59">
          <cell r="G59">
            <v>9.5376721677597309E-2</v>
          </cell>
          <cell r="H59">
            <v>0.11861115031896134</v>
          </cell>
          <cell r="I59">
            <v>5.7209256872034486E-2</v>
          </cell>
          <cell r="J59">
            <v>7.2678084730986484E-2</v>
          </cell>
        </row>
      </sheetData>
      <sheetData sheetId="3">
        <row r="42">
          <cell r="I42" t="str">
            <v>Infarct</v>
          </cell>
          <cell r="J42" t="str">
            <v>Myo</v>
          </cell>
        </row>
      </sheetData>
      <sheetData sheetId="4"/>
      <sheetData sheetId="5"/>
      <sheetData sheetId="6">
        <row r="27">
          <cell r="F27">
            <v>1137.2392585894654</v>
          </cell>
          <cell r="G27">
            <v>88.12449728207568</v>
          </cell>
          <cell r="J27">
            <v>155.23950051387453</v>
          </cell>
          <cell r="K27">
            <v>96.260471059040881</v>
          </cell>
        </row>
        <row r="28">
          <cell r="F28">
            <v>1501.5143104059614</v>
          </cell>
          <cell r="G28">
            <v>150.10632989202327</v>
          </cell>
          <cell r="J28">
            <v>169.8366911025478</v>
          </cell>
          <cell r="K28">
            <v>89.157644485005505</v>
          </cell>
        </row>
        <row r="73">
          <cell r="M73" t="str">
            <v>%FLC</v>
          </cell>
          <cell r="N73" t="str">
            <v>%FHC1</v>
          </cell>
        </row>
      </sheetData>
      <sheetData sheetId="7">
        <row r="27">
          <cell r="E27">
            <v>61.423801492932853</v>
          </cell>
          <cell r="F27">
            <v>102.39194707233072</v>
          </cell>
        </row>
        <row r="28">
          <cell r="E28">
            <v>46.22737565329566</v>
          </cell>
          <cell r="F28">
            <v>71.353576882803694</v>
          </cell>
        </row>
      </sheetData>
      <sheetData sheetId="8">
        <row r="27">
          <cell r="E27">
            <v>53.735846147594479</v>
          </cell>
          <cell r="F27">
            <v>99.06998703589764</v>
          </cell>
        </row>
        <row r="28">
          <cell r="E28">
            <v>26.79666287633205</v>
          </cell>
          <cell r="F28">
            <v>53.378575895030252</v>
          </cell>
        </row>
      </sheetData>
      <sheetData sheetId="9">
        <row r="27">
          <cell r="E27">
            <v>1350.3293151067121</v>
          </cell>
          <cell r="F27">
            <v>100.49655007624868</v>
          </cell>
        </row>
        <row r="28">
          <cell r="E28">
            <v>1403.9590870016623</v>
          </cell>
          <cell r="F28">
            <v>67.17770993915174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vivo"/>
      <sheetName val="QSM_Time_point"/>
      <sheetName val="QSM_T2star_Fe"/>
      <sheetName val="QSM_myo_inf"/>
      <sheetName val="QSM_myo_inf_STATA"/>
      <sheetName val="QSM_Ligation_Duration"/>
      <sheetName val="T2star_Ligation_Duration"/>
      <sheetName val="T2star_QSM_STATA"/>
      <sheetName val="Fe"/>
      <sheetName val="Fe_combined"/>
      <sheetName val="Fe_STATA"/>
      <sheetName val="Fe_STATA_allPigs"/>
      <sheetName val="Fe_redo"/>
      <sheetName val="Fe 8-21-18"/>
      <sheetName val="Fe_STATA 8-21-18"/>
      <sheetName val="Fe_redo 8-21-18"/>
      <sheetName val="transmurality"/>
    </sheetNames>
    <sheetDataSet>
      <sheetData sheetId="0"/>
      <sheetData sheetId="1"/>
      <sheetData sheetId="2"/>
      <sheetData sheetId="3"/>
      <sheetData sheetId="4"/>
      <sheetData sheetId="5">
        <row r="2">
          <cell r="H2" t="str">
            <v>45 min</v>
          </cell>
          <cell r="L2" t="str">
            <v>90 min</v>
          </cell>
          <cell r="P2" t="str">
            <v>180 min</v>
          </cell>
          <cell r="T2" t="str">
            <v>Perm</v>
          </cell>
        </row>
        <row r="4">
          <cell r="H4">
            <v>6.9999999999999993E-3</v>
          </cell>
          <cell r="I4">
            <v>2.3969981226525813E-2</v>
          </cell>
          <cell r="L4">
            <v>-2.5399999999999993E-3</v>
          </cell>
          <cell r="M4">
            <v>3.1058621991324729E-2</v>
          </cell>
          <cell r="P4">
            <v>8.666666666666668E-3</v>
          </cell>
          <cell r="Q4">
            <v>5.6923925842595688E-3</v>
          </cell>
          <cell r="T4">
            <v>4.324999999999999E-3</v>
          </cell>
          <cell r="U4">
            <v>1.7132887477986112E-2</v>
          </cell>
        </row>
        <row r="5">
          <cell r="L5">
            <v>9.3480000000000008E-2</v>
          </cell>
          <cell r="M5">
            <v>3.7635249434539386E-2</v>
          </cell>
          <cell r="P5">
            <v>9.4933333333333328E-2</v>
          </cell>
          <cell r="Q5">
            <v>3.0485625027762382E-2</v>
          </cell>
        </row>
        <row r="6">
          <cell r="H6">
            <v>2.9500000000000002E-2</v>
          </cell>
          <cell r="I6">
            <v>4.8702053344802619E-2</v>
          </cell>
          <cell r="L6">
            <v>2.1160000000000002E-2</v>
          </cell>
          <cell r="M6">
            <v>1.4998766615958798E-2</v>
          </cell>
          <cell r="P6">
            <v>1.0233333333333332E-2</v>
          </cell>
          <cell r="Q6">
            <v>8.7757240916823097E-3</v>
          </cell>
          <cell r="T6">
            <v>3.4450000000000001E-2</v>
          </cell>
          <cell r="U6">
            <v>1.0749728678746569E-2</v>
          </cell>
        </row>
      </sheetData>
      <sheetData sheetId="6">
        <row r="2">
          <cell r="H2" t="str">
            <v>45 min</v>
          </cell>
          <cell r="L2" t="str">
            <v>90 min</v>
          </cell>
          <cell r="P2" t="str">
            <v>180 min</v>
          </cell>
          <cell r="T2" t="str">
            <v>Perm</v>
          </cell>
        </row>
        <row r="4">
          <cell r="H4">
            <v>46.005966666666666</v>
          </cell>
          <cell r="I4">
            <v>2.1818593317015966</v>
          </cell>
          <cell r="L4">
            <v>47.455539999999999</v>
          </cell>
          <cell r="M4">
            <v>4.3113823906028106</v>
          </cell>
          <cell r="P4">
            <v>46.375500000000009</v>
          </cell>
          <cell r="Q4">
            <v>0.56021421795595128</v>
          </cell>
          <cell r="T4">
            <v>45.08475</v>
          </cell>
          <cell r="U4">
            <v>2.6339420450470552</v>
          </cell>
        </row>
        <row r="5">
          <cell r="L5">
            <v>13.997859999999999</v>
          </cell>
          <cell r="M5">
            <v>2.9002409801600937</v>
          </cell>
          <cell r="P5">
            <v>14.118033333333335</v>
          </cell>
          <cell r="Q5">
            <v>2.7823323136054992</v>
          </cell>
        </row>
        <row r="6">
          <cell r="H6">
            <v>54.327233333333332</v>
          </cell>
          <cell r="I6">
            <v>17.438547671848536</v>
          </cell>
          <cell r="L6">
            <v>55.181699999999999</v>
          </cell>
          <cell r="M6">
            <v>13.790721003450123</v>
          </cell>
          <cell r="P6">
            <v>68.715433333333337</v>
          </cell>
          <cell r="Q6">
            <v>3.6324344568530487</v>
          </cell>
          <cell r="T6">
            <v>53.311475000000002</v>
          </cell>
          <cell r="U6">
            <v>12.732961580598598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_BM_120319"/>
      <sheetName val="revision_BM"/>
      <sheetName val="cardiac_function"/>
      <sheetName val="WT"/>
      <sheetName val="WT_ES_anova"/>
      <sheetName val="Iron_analysis"/>
      <sheetName val="EF"/>
      <sheetName val="balloon"/>
      <sheetName val="open_chest"/>
      <sheetName val="Controls"/>
    </sheetNames>
    <sheetDataSet>
      <sheetData sheetId="0"/>
      <sheetData sheetId="1"/>
      <sheetData sheetId="2">
        <row r="51">
          <cell r="R51" t="str">
            <v>3-day</v>
          </cell>
          <cell r="T51">
            <v>51.274999999999999</v>
          </cell>
          <cell r="AK51">
            <v>29.75333333333333</v>
          </cell>
          <cell r="AR51">
            <v>4.9766666666666666</v>
          </cell>
        </row>
        <row r="52">
          <cell r="T52">
            <v>3.1167198945741896</v>
          </cell>
          <cell r="AK52">
            <v>2.1881575202286832</v>
          </cell>
          <cell r="AR52">
            <v>4.0246283472307516</v>
          </cell>
        </row>
        <row r="53">
          <cell r="R53" t="str">
            <v>1-week</v>
          </cell>
          <cell r="S53" t="str">
            <v>45-min</v>
          </cell>
          <cell r="T53">
            <v>25.05</v>
          </cell>
          <cell r="AK53">
            <v>4.6666666666666669E-2</v>
          </cell>
          <cell r="AR53">
            <v>0</v>
          </cell>
        </row>
        <row r="54">
          <cell r="T54">
            <v>21.142492757477768</v>
          </cell>
          <cell r="AK54">
            <v>8.0829037686547603E-2</v>
          </cell>
          <cell r="AR54">
            <v>0</v>
          </cell>
        </row>
        <row r="55">
          <cell r="S55" t="str">
            <v>90-min</v>
          </cell>
          <cell r="T55">
            <v>54.936700336700333</v>
          </cell>
          <cell r="AK55">
            <v>22.321111111111112</v>
          </cell>
          <cell r="AR55">
            <v>1.8449999999999998</v>
          </cell>
        </row>
        <row r="56">
          <cell r="T56">
            <v>9.4363350915330333</v>
          </cell>
          <cell r="AK56">
            <v>15.136178880784644</v>
          </cell>
          <cell r="AR56">
            <v>1.6005981024961533</v>
          </cell>
        </row>
        <row r="57">
          <cell r="S57" t="str">
            <v>180-min</v>
          </cell>
          <cell r="T57">
            <v>73.578000000000003</v>
          </cell>
          <cell r="AK57">
            <v>15.820000000000002</v>
          </cell>
          <cell r="AR57">
            <v>2.6139999999999999</v>
          </cell>
        </row>
        <row r="58">
          <cell r="T58">
            <v>7.1453775267651176</v>
          </cell>
          <cell r="AK58">
            <v>5.6699029974065613</v>
          </cell>
          <cell r="AR58">
            <v>1.8842584748383118</v>
          </cell>
        </row>
        <row r="59">
          <cell r="S59" t="str">
            <v>Perm</v>
          </cell>
          <cell r="T59">
            <v>79.447500000000005</v>
          </cell>
          <cell r="AK59">
            <v>15.225000000000001</v>
          </cell>
          <cell r="AR59">
            <v>2.2974999999999999</v>
          </cell>
        </row>
        <row r="60">
          <cell r="T60">
            <v>15.09248681739798</v>
          </cell>
          <cell r="AK60">
            <v>9.9830539749450722</v>
          </cell>
          <cell r="AR60">
            <v>2.1553248015090438</v>
          </cell>
        </row>
        <row r="61">
          <cell r="T61">
            <v>61.594307359307358</v>
          </cell>
          <cell r="AK61">
            <v>19.999285714285719</v>
          </cell>
          <cell r="AR61">
            <v>2.1407692307692305</v>
          </cell>
        </row>
        <row r="62">
          <cell r="T62">
            <v>12.507041301780413</v>
          </cell>
          <cell r="AK62">
            <v>12.701521692171498</v>
          </cell>
          <cell r="AR62">
            <v>1.6821289166730629</v>
          </cell>
        </row>
        <row r="63">
          <cell r="R63" t="str">
            <v>8-week</v>
          </cell>
        </row>
        <row r="67">
          <cell r="T67">
            <v>52.851071428571423</v>
          </cell>
          <cell r="AK67">
            <v>27.408571428571431</v>
          </cell>
          <cell r="AR67">
            <v>0.25857142857142856</v>
          </cell>
        </row>
        <row r="68">
          <cell r="T68">
            <v>3.0554404541812983</v>
          </cell>
          <cell r="AK68">
            <v>5.4434071088226466</v>
          </cell>
          <cell r="AR68">
            <v>0.27829412327179864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VO_QSM"/>
      <sheetName val="Fe_QSM"/>
      <sheetName val="Fe_T2star"/>
      <sheetName val="Fe_R2star"/>
    </sheetNames>
    <sheetDataSet>
      <sheetData sheetId="0">
        <row r="3">
          <cell r="BI3">
            <v>7.9200000000000007E-2</v>
          </cell>
          <cell r="BK3">
            <v>6.9</v>
          </cell>
        </row>
        <row r="4">
          <cell r="BI4">
            <v>3.2399999999999998E-2</v>
          </cell>
          <cell r="BK4">
            <v>1.44</v>
          </cell>
        </row>
        <row r="5">
          <cell r="BI5">
            <v>0.14099999999999999</v>
          </cell>
          <cell r="BK5">
            <v>1.88</v>
          </cell>
        </row>
        <row r="6">
          <cell r="BI6">
            <v>9.1000000000000004E-3</v>
          </cell>
          <cell r="BK6">
            <v>0.13</v>
          </cell>
        </row>
        <row r="7">
          <cell r="BI7">
            <v>3.3700000000000001E-2</v>
          </cell>
          <cell r="BK7">
            <v>5.3</v>
          </cell>
        </row>
        <row r="8">
          <cell r="BI8">
            <v>2.24E-2</v>
          </cell>
          <cell r="BK8">
            <v>0.44</v>
          </cell>
        </row>
        <row r="9">
          <cell r="BI9">
            <v>4.58E-2</v>
          </cell>
          <cell r="BK9">
            <v>3.1</v>
          </cell>
        </row>
        <row r="10">
          <cell r="BI10">
            <v>-6.8599999999999994E-2</v>
          </cell>
          <cell r="BK10">
            <v>0.23</v>
          </cell>
        </row>
        <row r="11">
          <cell r="BI11">
            <v>0.1231</v>
          </cell>
          <cell r="BK11">
            <v>9.0299999999999994</v>
          </cell>
        </row>
        <row r="12">
          <cell r="BI12">
            <v>0.18540000000000001</v>
          </cell>
          <cell r="BK12">
            <v>3.16</v>
          </cell>
        </row>
        <row r="13">
          <cell r="BI13">
            <v>4.1999999999999997E-3</v>
          </cell>
          <cell r="BK13">
            <v>0.26</v>
          </cell>
        </row>
        <row r="14">
          <cell r="BI14">
            <v>1.1599999999999999E-2</v>
          </cell>
          <cell r="BK14">
            <v>0</v>
          </cell>
        </row>
        <row r="15">
          <cell r="BI15">
            <v>5.0000000000000001E-3</v>
          </cell>
          <cell r="BK15">
            <v>0</v>
          </cell>
        </row>
      </sheetData>
      <sheetData sheetId="1">
        <row r="60">
          <cell r="CG60">
            <v>-9.7999999999999997E-3</v>
          </cell>
          <cell r="CI60">
            <v>0.10570480339066662</v>
          </cell>
        </row>
        <row r="61">
          <cell r="CG61">
            <v>2.9499999999999998E-2</v>
          </cell>
          <cell r="CI61">
            <v>0.28556762280597797</v>
          </cell>
        </row>
        <row r="62">
          <cell r="CG62">
            <v>-9.9000000000000008E-3</v>
          </cell>
          <cell r="CI62">
            <v>7.0268781299849578E-2</v>
          </cell>
        </row>
        <row r="63">
          <cell r="CG63">
            <v>4.9099999999999998E-2</v>
          </cell>
          <cell r="CI63">
            <v>0.1939337524866781</v>
          </cell>
        </row>
        <row r="64">
          <cell r="CG64">
            <v>-2.06E-2</v>
          </cell>
          <cell r="CI64">
            <v>3.8714044693053243E-2</v>
          </cell>
        </row>
        <row r="65">
          <cell r="CG65">
            <v>1.4800000000000001E-2</v>
          </cell>
          <cell r="CI65">
            <v>3.601148511917418E-2</v>
          </cell>
        </row>
        <row r="66">
          <cell r="CG66">
            <v>8.2199999999999995E-2</v>
          </cell>
          <cell r="CI66">
            <v>0.20693498152201839</v>
          </cell>
        </row>
        <row r="67">
          <cell r="CG67">
            <v>1.9E-2</v>
          </cell>
          <cell r="CI67">
            <v>3.7249207835061832E-2</v>
          </cell>
        </row>
        <row r="68">
          <cell r="CG68">
            <v>4.8300000000000003E-2</v>
          </cell>
          <cell r="CI68">
            <v>5.0216052334880378E-2</v>
          </cell>
        </row>
        <row r="69">
          <cell r="CG69">
            <v>1.17E-2</v>
          </cell>
          <cell r="CI69">
            <v>3.9411641548479356E-2</v>
          </cell>
        </row>
        <row r="70">
          <cell r="CG70">
            <v>7.6300000000000007E-2</v>
          </cell>
          <cell r="CI70">
            <v>0.16228186116731735</v>
          </cell>
        </row>
        <row r="71">
          <cell r="CG71">
            <v>4.8999999999999998E-3</v>
          </cell>
          <cell r="CI71">
            <v>3.4422085386927183E-2</v>
          </cell>
        </row>
        <row r="72">
          <cell r="CG72">
            <v>2.4799999999999999E-2</v>
          </cell>
          <cell r="CI72">
            <v>5.9829888746693823E-2</v>
          </cell>
        </row>
        <row r="73">
          <cell r="CG73">
            <v>1.23E-2</v>
          </cell>
          <cell r="CI73">
            <v>3.6920605493376946E-2</v>
          </cell>
        </row>
        <row r="74">
          <cell r="CG74">
            <v>3.5099999999999999E-2</v>
          </cell>
          <cell r="CI74">
            <v>4.3305989189060007E-2</v>
          </cell>
        </row>
        <row r="75">
          <cell r="CG75">
            <v>1.7000000000000001E-2</v>
          </cell>
          <cell r="CI75">
            <v>3.6349495392097565E-2</v>
          </cell>
        </row>
        <row r="76">
          <cell r="CG76">
            <v>4.4499999999999998E-2</v>
          </cell>
          <cell r="CI76">
            <v>0.13126069013171723</v>
          </cell>
        </row>
        <row r="77">
          <cell r="CG77">
            <v>2.47E-2</v>
          </cell>
          <cell r="CI77">
            <v>3.4281898246685837E-2</v>
          </cell>
        </row>
        <row r="78">
          <cell r="CG78">
            <v>2.41E-2</v>
          </cell>
          <cell r="CI78">
            <v>4.249566302761449E-2</v>
          </cell>
        </row>
        <row r="79">
          <cell r="CG79">
            <v>2.0999999999999999E-3</v>
          </cell>
          <cell r="CI79">
            <v>3.6516785866378743E-2</v>
          </cell>
        </row>
        <row r="80">
          <cell r="CG80">
            <v>6.4399999999999999E-2</v>
          </cell>
          <cell r="CI80">
            <v>0.18924941225676822</v>
          </cell>
        </row>
        <row r="81">
          <cell r="CG81">
            <v>1.2200000000000001E-2</v>
          </cell>
          <cell r="CI81">
            <v>3.5505795637696819E-2</v>
          </cell>
        </row>
        <row r="82">
          <cell r="CG82">
            <v>2.6100000000000002E-2</v>
          </cell>
          <cell r="CI82">
            <v>0.14399069141489745</v>
          </cell>
        </row>
        <row r="83">
          <cell r="CG83">
            <v>2.2599999999999999E-2</v>
          </cell>
          <cell r="CI83">
            <v>4.070487804941398E-2</v>
          </cell>
        </row>
        <row r="84">
          <cell r="CG84">
            <v>6.6000000000000003E-2</v>
          </cell>
          <cell r="CI84">
            <v>5.5213496861724512E-2</v>
          </cell>
        </row>
        <row r="85">
          <cell r="CG85">
            <v>-5.0000000000000001E-4</v>
          </cell>
          <cell r="CI85">
            <v>4.3836348110536785E-2</v>
          </cell>
        </row>
        <row r="86">
          <cell r="CG86">
            <v>2.8000000000000001E-2</v>
          </cell>
          <cell r="CI86">
            <v>4.2447202444476168E-2</v>
          </cell>
        </row>
        <row r="87">
          <cell r="CG87">
            <v>2.24E-2</v>
          </cell>
          <cell r="CI87">
            <v>4.541735956152599E-2</v>
          </cell>
        </row>
        <row r="88">
          <cell r="CG88">
            <v>7.4300000000000005E-2</v>
          </cell>
          <cell r="CI88">
            <v>8.5115976783181155E-2</v>
          </cell>
        </row>
        <row r="89">
          <cell r="CG89">
            <v>3.2399999999999998E-2</v>
          </cell>
          <cell r="CI89">
            <v>4.6449384288042413E-2</v>
          </cell>
        </row>
        <row r="90">
          <cell r="CG90">
            <v>2.2599999999999999E-2</v>
          </cell>
          <cell r="CI90">
            <v>6.8200963800001554E-2</v>
          </cell>
        </row>
        <row r="91">
          <cell r="CG91">
            <v>2.3900000000000001E-2</v>
          </cell>
          <cell r="CI91">
            <v>3.9896068724103735E-2</v>
          </cell>
        </row>
        <row r="92">
          <cell r="CG92">
            <v>0.1053</v>
          </cell>
          <cell r="CI92">
            <v>8.2388476808567923E-2</v>
          </cell>
        </row>
        <row r="97">
          <cell r="CG97">
            <v>1.4800000000000001E-2</v>
          </cell>
          <cell r="CI97">
            <v>3.601148511917418E-2</v>
          </cell>
        </row>
        <row r="98">
          <cell r="CG98">
            <v>8.2199999999999995E-2</v>
          </cell>
          <cell r="CI98">
            <v>0.20693498152201839</v>
          </cell>
        </row>
        <row r="99">
          <cell r="CG99">
            <v>1.17E-2</v>
          </cell>
          <cell r="CI99">
            <v>3.9411641548479356E-2</v>
          </cell>
        </row>
        <row r="100">
          <cell r="CG100">
            <v>7.6300000000000007E-2</v>
          </cell>
          <cell r="CI100">
            <v>0.16228186116731735</v>
          </cell>
        </row>
        <row r="101">
          <cell r="CG101">
            <v>4.8999999999999998E-3</v>
          </cell>
          <cell r="CI101">
            <v>3.4422085386927183E-2</v>
          </cell>
        </row>
        <row r="102">
          <cell r="CG102">
            <v>2.4799999999999999E-2</v>
          </cell>
          <cell r="CI102">
            <v>5.9829888746693823E-2</v>
          </cell>
        </row>
        <row r="103">
          <cell r="CG103">
            <v>1.7000000000000001E-2</v>
          </cell>
          <cell r="CI103">
            <v>3.6349495392097565E-2</v>
          </cell>
        </row>
        <row r="104">
          <cell r="CG104">
            <v>4.4499999999999998E-2</v>
          </cell>
          <cell r="CI104">
            <v>0.13126069013171723</v>
          </cell>
        </row>
        <row r="105">
          <cell r="CG105">
            <v>2.0999999999999999E-3</v>
          </cell>
          <cell r="CI105">
            <v>3.6516785866378743E-2</v>
          </cell>
        </row>
        <row r="106">
          <cell r="CG106">
            <v>6.4399999999999999E-2</v>
          </cell>
          <cell r="CI106">
            <v>0.18924941225676822</v>
          </cell>
        </row>
        <row r="107">
          <cell r="CG107">
            <v>1.2200000000000001E-2</v>
          </cell>
          <cell r="CI107">
            <v>3.5505795637696819E-2</v>
          </cell>
        </row>
        <row r="108">
          <cell r="CG108">
            <v>2.6100000000000002E-2</v>
          </cell>
          <cell r="CI108">
            <v>0.14399069141489745</v>
          </cell>
        </row>
        <row r="109">
          <cell r="CG109">
            <v>-5.0000000000000001E-4</v>
          </cell>
          <cell r="CI109">
            <v>4.3836348110536785E-2</v>
          </cell>
        </row>
        <row r="110">
          <cell r="CG110">
            <v>2.8000000000000001E-2</v>
          </cell>
          <cell r="CI110">
            <v>4.2447202444476168E-2</v>
          </cell>
        </row>
        <row r="111">
          <cell r="CG111">
            <v>2.24E-2</v>
          </cell>
          <cell r="CI111">
            <v>4.541735956152599E-2</v>
          </cell>
        </row>
        <row r="112">
          <cell r="CG112">
            <v>7.4300000000000005E-2</v>
          </cell>
          <cell r="CI112">
            <v>8.5115976783181155E-2</v>
          </cell>
        </row>
        <row r="113">
          <cell r="CG113">
            <v>3.2399999999999998E-2</v>
          </cell>
          <cell r="CI113">
            <v>4.6449384288042413E-2</v>
          </cell>
        </row>
        <row r="114">
          <cell r="CG114">
            <v>2.2599999999999999E-2</v>
          </cell>
          <cell r="CI114">
            <v>6.8200963800001554E-2</v>
          </cell>
        </row>
        <row r="115">
          <cell r="CG115">
            <v>2.3900000000000001E-2</v>
          </cell>
          <cell r="CI115">
            <v>3.9896068724103735E-2</v>
          </cell>
        </row>
        <row r="116">
          <cell r="CG116">
            <v>0.1053</v>
          </cell>
          <cell r="CI116">
            <v>8.2388476808567923E-2</v>
          </cell>
        </row>
      </sheetData>
      <sheetData sheetId="2"/>
      <sheetData sheetId="3">
        <row r="3">
          <cell r="BH3">
            <v>2.3155000000000002E-2</v>
          </cell>
          <cell r="BI3">
            <v>0.10570480339066662</v>
          </cell>
          <cell r="BT3">
            <v>1.9690699999999998E-2</v>
          </cell>
          <cell r="BU3">
            <v>3.601148511917418E-2</v>
          </cell>
        </row>
        <row r="4">
          <cell r="BH4">
            <v>1.7300699999999999E-2</v>
          </cell>
          <cell r="BI4">
            <v>0.28556762280597797</v>
          </cell>
          <cell r="BT4">
            <v>6.9558499999999995E-2</v>
          </cell>
          <cell r="BU4">
            <v>0.20693498152201839</v>
          </cell>
        </row>
        <row r="5">
          <cell r="BH5">
            <v>2.4593800000000002E-2</v>
          </cell>
          <cell r="BI5">
            <v>7.0268781299849578E-2</v>
          </cell>
          <cell r="BT5">
            <v>2.2163699999999998E-2</v>
          </cell>
          <cell r="BU5">
            <v>3.9411641548479356E-2</v>
          </cell>
        </row>
        <row r="6">
          <cell r="BH6">
            <v>2.31267E-2</v>
          </cell>
          <cell r="BI6">
            <v>0.1939337524866781</v>
          </cell>
          <cell r="BT6">
            <v>5.9308300000000001E-2</v>
          </cell>
          <cell r="BU6">
            <v>0.16228186116731735</v>
          </cell>
        </row>
        <row r="7">
          <cell r="BH7">
            <v>2.4161000000000002E-2</v>
          </cell>
          <cell r="BI7">
            <v>3.8714044693053243E-2</v>
          </cell>
          <cell r="BT7">
            <v>2.1114500000000001E-2</v>
          </cell>
          <cell r="BU7">
            <v>3.4422085386927183E-2</v>
          </cell>
        </row>
        <row r="8">
          <cell r="BH8">
            <v>3.5979199999999996E-2</v>
          </cell>
          <cell r="BI8">
            <v>0.11712985560401012</v>
          </cell>
          <cell r="BT8">
            <v>2.7906500000000001E-2</v>
          </cell>
          <cell r="BU8">
            <v>5.9829888746693823E-2</v>
          </cell>
        </row>
        <row r="9">
          <cell r="BH9">
            <v>1.9690699999999998E-2</v>
          </cell>
          <cell r="BI9">
            <v>3.601148511917418E-2</v>
          </cell>
          <cell r="BT9">
            <v>2.36507E-2</v>
          </cell>
          <cell r="BU9">
            <v>3.6349495392097565E-2</v>
          </cell>
        </row>
        <row r="10">
          <cell r="BH10">
            <v>6.9558499999999995E-2</v>
          </cell>
          <cell r="BI10">
            <v>0.20693498152201839</v>
          </cell>
          <cell r="BT10">
            <v>6.1221400000000002E-2</v>
          </cell>
          <cell r="BU10">
            <v>0.13126069013171723</v>
          </cell>
        </row>
        <row r="11">
          <cell r="BH11">
            <v>2.1112300000000001E-2</v>
          </cell>
          <cell r="BI11">
            <v>3.7249207835061832E-2</v>
          </cell>
          <cell r="BT11">
            <v>2.1803400000000001E-2</v>
          </cell>
          <cell r="BU11">
            <v>3.6516785866378743E-2</v>
          </cell>
        </row>
        <row r="12">
          <cell r="BH12">
            <v>1.7298300000000003E-2</v>
          </cell>
          <cell r="BI12">
            <v>5.0216052334880378E-2</v>
          </cell>
          <cell r="BT12">
            <v>5.79415E-2</v>
          </cell>
          <cell r="BU12">
            <v>0.18924941225676822</v>
          </cell>
        </row>
        <row r="13">
          <cell r="BH13">
            <v>2.2163699999999998E-2</v>
          </cell>
          <cell r="BI13">
            <v>3.9411641548479356E-2</v>
          </cell>
          <cell r="BT13">
            <v>2.18222E-2</v>
          </cell>
          <cell r="BU13">
            <v>3.5505795637696819E-2</v>
          </cell>
        </row>
        <row r="14">
          <cell r="BH14">
            <v>5.9308300000000001E-2</v>
          </cell>
          <cell r="BI14">
            <v>0.16228186116731735</v>
          </cell>
          <cell r="BT14">
            <v>3.13002E-2</v>
          </cell>
          <cell r="BU14">
            <v>0.14399069141489745</v>
          </cell>
        </row>
        <row r="15">
          <cell r="BH15">
            <v>2.1114500000000001E-2</v>
          </cell>
          <cell r="BI15">
            <v>3.4422085386927183E-2</v>
          </cell>
          <cell r="BT15">
            <v>2.69451E-2</v>
          </cell>
          <cell r="BU15">
            <v>4.3836348110536785E-2</v>
          </cell>
        </row>
        <row r="16">
          <cell r="BH16">
            <v>2.7906500000000001E-2</v>
          </cell>
          <cell r="BI16">
            <v>5.9829888746693823E-2</v>
          </cell>
          <cell r="BT16">
            <v>3.03597E-2</v>
          </cell>
          <cell r="BU16">
            <v>4.2447202444476168E-2</v>
          </cell>
        </row>
        <row r="17">
          <cell r="BH17">
            <v>2.1264399999999999E-2</v>
          </cell>
          <cell r="BI17">
            <v>3.6920605493376946E-2</v>
          </cell>
          <cell r="BT17">
            <v>2.37507E-2</v>
          </cell>
          <cell r="BU17">
            <v>4.541735956152599E-2</v>
          </cell>
        </row>
        <row r="18">
          <cell r="BH18">
            <v>2.0807800000000001E-2</v>
          </cell>
          <cell r="BI18">
            <v>4.3305989189060007E-2</v>
          </cell>
          <cell r="BT18">
            <v>4.6596899999999997E-2</v>
          </cell>
          <cell r="BU18">
            <v>8.5115976783181155E-2</v>
          </cell>
        </row>
        <row r="19">
          <cell r="BH19">
            <v>2.36507E-2</v>
          </cell>
          <cell r="BI19">
            <v>3.6349495392097565E-2</v>
          </cell>
          <cell r="BT19">
            <v>2.6967099999999997E-2</v>
          </cell>
          <cell r="BU19">
            <v>4.6449384288042413E-2</v>
          </cell>
        </row>
        <row r="20">
          <cell r="BH20">
            <v>6.1221400000000002E-2</v>
          </cell>
          <cell r="BI20">
            <v>0.13126069013171723</v>
          </cell>
          <cell r="BT20">
            <v>4.89022E-2</v>
          </cell>
          <cell r="BU20">
            <v>6.8200963800001554E-2</v>
          </cell>
        </row>
        <row r="21">
          <cell r="BH21">
            <v>2.1844800000000001E-2</v>
          </cell>
          <cell r="BI21">
            <v>3.4281898246685837E-2</v>
          </cell>
          <cell r="BT21">
            <v>2.56143E-2</v>
          </cell>
          <cell r="BU21">
            <v>3.9896068724103735E-2</v>
          </cell>
        </row>
        <row r="22">
          <cell r="BH22">
            <v>2.2939499999999998E-2</v>
          </cell>
          <cell r="BI22">
            <v>4.249566302761449E-2</v>
          </cell>
          <cell r="BT22">
            <v>7.8890399999999999E-2</v>
          </cell>
          <cell r="BU22">
            <v>8.2388476808567923E-2</v>
          </cell>
        </row>
        <row r="23">
          <cell r="BH23">
            <v>2.1803400000000001E-2</v>
          </cell>
          <cell r="BI23">
            <v>3.6516785866378743E-2</v>
          </cell>
        </row>
        <row r="24">
          <cell r="BH24">
            <v>5.79415E-2</v>
          </cell>
          <cell r="BI24">
            <v>0.18924941225676822</v>
          </cell>
        </row>
        <row r="25">
          <cell r="BH25">
            <v>2.18222E-2</v>
          </cell>
          <cell r="BI25">
            <v>3.5505795637696819E-2</v>
          </cell>
        </row>
        <row r="26">
          <cell r="BH26">
            <v>3.13002E-2</v>
          </cell>
          <cell r="BI26">
            <v>0.14399069141489745</v>
          </cell>
        </row>
        <row r="27">
          <cell r="BH27">
            <v>2.2499300000000003E-2</v>
          </cell>
          <cell r="BI27">
            <v>4.070487804941398E-2</v>
          </cell>
        </row>
        <row r="28">
          <cell r="BH28">
            <v>1.8119700000000002E-2</v>
          </cell>
          <cell r="BI28">
            <v>5.5213496861724512E-2</v>
          </cell>
        </row>
        <row r="29">
          <cell r="BH29">
            <v>2.69451E-2</v>
          </cell>
          <cell r="BI29">
            <v>4.3836348110536785E-2</v>
          </cell>
        </row>
        <row r="30">
          <cell r="BH30">
            <v>3.03597E-2</v>
          </cell>
          <cell r="BI30">
            <v>4.2447202444476168E-2</v>
          </cell>
        </row>
        <row r="31">
          <cell r="BH31">
            <v>2.37507E-2</v>
          </cell>
          <cell r="BI31">
            <v>4.541735956152599E-2</v>
          </cell>
        </row>
        <row r="32">
          <cell r="BH32">
            <v>4.6596899999999997E-2</v>
          </cell>
          <cell r="BI32">
            <v>8.5115976783181155E-2</v>
          </cell>
        </row>
        <row r="33">
          <cell r="BH33">
            <v>2.6967099999999997E-2</v>
          </cell>
          <cell r="BI33">
            <v>4.6449384288042413E-2</v>
          </cell>
        </row>
        <row r="34">
          <cell r="BH34">
            <v>4.89022E-2</v>
          </cell>
          <cell r="BI34">
            <v>6.8200963800001554E-2</v>
          </cell>
        </row>
        <row r="35">
          <cell r="BH35">
            <v>2.56143E-2</v>
          </cell>
          <cell r="BI35">
            <v>3.9896068724103735E-2</v>
          </cell>
        </row>
        <row r="36">
          <cell r="BH36">
            <v>7.8890399999999999E-2</v>
          </cell>
          <cell r="BI36">
            <v>8.2388476808567923E-2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do_072518"/>
      <sheetName val="Eileen_080318"/>
      <sheetName val="BlandAltman"/>
      <sheetName val="QSM"/>
      <sheetName val="Troponin"/>
      <sheetName val="TIMIprePCI"/>
      <sheetName val="ImageParameters"/>
    </sheetNames>
    <sheetDataSet>
      <sheetData sheetId="0"/>
      <sheetData sheetId="1"/>
      <sheetData sheetId="2"/>
      <sheetData sheetId="3">
        <row r="2">
          <cell r="E2">
            <v>-5.21E-2</v>
          </cell>
          <cell r="F2">
            <v>3.1850000000000003E-2</v>
          </cell>
        </row>
        <row r="3">
          <cell r="E3">
            <v>8.4000000000000005E-2</v>
          </cell>
          <cell r="F3">
            <v>-0.12129999999999999</v>
          </cell>
        </row>
        <row r="4">
          <cell r="E4">
            <v>8.7799999999999989E-2</v>
          </cell>
          <cell r="F4">
            <v>-3.39E-2</v>
          </cell>
        </row>
        <row r="5">
          <cell r="E5">
            <v>4.07E-2</v>
          </cell>
          <cell r="F5">
            <v>5.0000000000001432E-5</v>
          </cell>
        </row>
        <row r="6">
          <cell r="E6">
            <v>2.5800000000000003E-2</v>
          </cell>
          <cell r="F6">
            <v>7.4899999999999994E-2</v>
          </cell>
        </row>
        <row r="7">
          <cell r="E7">
            <v>6.8000000000000005E-3</v>
          </cell>
          <cell r="F7">
            <v>-5.3499999999999999E-2</v>
          </cell>
        </row>
        <row r="8">
          <cell r="E8">
            <v>-0.1273</v>
          </cell>
          <cell r="F8">
            <v>1.5450000000000002E-2</v>
          </cell>
        </row>
        <row r="9">
          <cell r="E9">
            <v>1.1700000000000016E-2</v>
          </cell>
          <cell r="F9">
            <v>0.13345000000000001</v>
          </cell>
        </row>
        <row r="10">
          <cell r="E10">
            <v>9.5499999999999988E-2</v>
          </cell>
          <cell r="F10">
            <v>0.16805</v>
          </cell>
        </row>
        <row r="11">
          <cell r="E11">
            <v>0.2298</v>
          </cell>
          <cell r="F11">
            <v>-0.12459999999999999</v>
          </cell>
        </row>
        <row r="12">
          <cell r="E12">
            <v>-1.9299999999999998E-2</v>
          </cell>
          <cell r="F12">
            <v>-1.3350000000000001E-2</v>
          </cell>
        </row>
        <row r="13">
          <cell r="E13">
            <v>0.13219999999999998</v>
          </cell>
          <cell r="F13">
            <v>-2.7400000000000001E-2</v>
          </cell>
        </row>
        <row r="14">
          <cell r="E14">
            <v>-1.2000000000000004E-2</v>
          </cell>
          <cell r="F14">
            <v>3.7400000000000003E-2</v>
          </cell>
        </row>
        <row r="15">
          <cell r="E15">
            <v>8.1999999999999851E-3</v>
          </cell>
          <cell r="F15">
            <v>0.2359</v>
          </cell>
        </row>
        <row r="20">
          <cell r="K20">
            <v>-0.15</v>
          </cell>
          <cell r="L20">
            <v>-0.1331566009315357</v>
          </cell>
        </row>
        <row r="21">
          <cell r="K21">
            <v>0.25</v>
          </cell>
          <cell r="L21">
            <v>-0.1331566009315357</v>
          </cell>
        </row>
        <row r="22">
          <cell r="K22">
            <v>-0.15</v>
          </cell>
          <cell r="L22">
            <v>0.20627088664582138</v>
          </cell>
        </row>
        <row r="23">
          <cell r="K23">
            <v>0.25</v>
          </cell>
          <cell r="L23">
            <v>0.20627088664582099</v>
          </cell>
        </row>
        <row r="24">
          <cell r="K24">
            <v>-0.15</v>
          </cell>
          <cell r="L24">
            <v>3.6557142857142857E-2</v>
          </cell>
        </row>
        <row r="25">
          <cell r="K25">
            <v>0.25</v>
          </cell>
          <cell r="L25">
            <v>3.6557142857142857E-2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CB176-7C7C-48FB-A724-97061E0E7CDF}">
  <dimension ref="B1:Q31"/>
  <sheetViews>
    <sheetView zoomScale="80" zoomScaleNormal="80" workbookViewId="0">
      <selection activeCell="S12" sqref="S12"/>
    </sheetView>
  </sheetViews>
  <sheetFormatPr defaultRowHeight="14.5" x14ac:dyDescent="0.35"/>
  <cols>
    <col min="4" max="4" width="9.08984375" bestFit="1" customWidth="1"/>
    <col min="5" max="5" width="8.81640625" bestFit="1" customWidth="1"/>
  </cols>
  <sheetData>
    <row r="1" spans="2:17" x14ac:dyDescent="0.35">
      <c r="B1" s="22" t="s">
        <v>79</v>
      </c>
      <c r="C1" s="22" t="s">
        <v>1</v>
      </c>
      <c r="D1" s="22" t="s">
        <v>2</v>
      </c>
      <c r="E1" s="22" t="s">
        <v>3</v>
      </c>
      <c r="F1" s="22" t="s">
        <v>4</v>
      </c>
    </row>
    <row r="2" spans="2:17" x14ac:dyDescent="0.35">
      <c r="B2" s="4" t="s">
        <v>18</v>
      </c>
      <c r="C2" s="4" t="s">
        <v>9</v>
      </c>
      <c r="D2" s="4" t="s">
        <v>7</v>
      </c>
      <c r="E2" s="4" t="s">
        <v>8</v>
      </c>
      <c r="F2" s="4">
        <v>-2.06E-2</v>
      </c>
    </row>
    <row r="3" spans="2:17" x14ac:dyDescent="0.35">
      <c r="B3" s="4" t="s">
        <v>23</v>
      </c>
      <c r="C3" s="4" t="s">
        <v>9</v>
      </c>
      <c r="D3" s="4" t="s">
        <v>7</v>
      </c>
      <c r="E3" s="4" t="s">
        <v>8</v>
      </c>
      <c r="F3" s="4">
        <v>1.9E-2</v>
      </c>
      <c r="J3" s="19"/>
      <c r="K3" s="19"/>
      <c r="L3" s="19"/>
      <c r="M3" s="19"/>
      <c r="N3" s="19"/>
      <c r="O3" s="19"/>
      <c r="P3" s="19"/>
      <c r="Q3" s="19"/>
    </row>
    <row r="4" spans="2:17" x14ac:dyDescent="0.35">
      <c r="B4" s="4" t="s">
        <v>31</v>
      </c>
      <c r="C4" s="4" t="s">
        <v>9</v>
      </c>
      <c r="D4" s="4" t="s">
        <v>7</v>
      </c>
      <c r="E4" s="4" t="s">
        <v>8</v>
      </c>
      <c r="F4" s="4">
        <v>2.2599999999999999E-2</v>
      </c>
    </row>
    <row r="5" spans="2:17" x14ac:dyDescent="0.35">
      <c r="B5" s="12" t="s">
        <v>5</v>
      </c>
      <c r="C5" s="12" t="s">
        <v>6</v>
      </c>
      <c r="D5" s="12" t="s">
        <v>7</v>
      </c>
      <c r="E5" s="12" t="s">
        <v>8</v>
      </c>
      <c r="F5" s="12">
        <v>-5.74E-2</v>
      </c>
      <c r="I5" s="45" t="s">
        <v>43</v>
      </c>
      <c r="J5" s="45"/>
      <c r="K5" s="45" t="s">
        <v>44</v>
      </c>
      <c r="L5" s="45"/>
    </row>
    <row r="6" spans="2:17" x14ac:dyDescent="0.35">
      <c r="B6" s="12" t="s">
        <v>14</v>
      </c>
      <c r="C6" s="12" t="s">
        <v>6</v>
      </c>
      <c r="D6" s="12" t="s">
        <v>7</v>
      </c>
      <c r="E6" s="12" t="s">
        <v>8</v>
      </c>
      <c r="F6" s="12">
        <v>8.0000000000000002E-3</v>
      </c>
      <c r="I6" t="s">
        <v>47</v>
      </c>
      <c r="J6" t="s">
        <v>12</v>
      </c>
      <c r="K6" t="s">
        <v>47</v>
      </c>
      <c r="L6" t="s">
        <v>12</v>
      </c>
      <c r="O6" t="s">
        <v>45</v>
      </c>
      <c r="P6" t="s">
        <v>46</v>
      </c>
    </row>
    <row r="7" spans="2:17" x14ac:dyDescent="0.35">
      <c r="B7" s="12" t="s">
        <v>19</v>
      </c>
      <c r="C7" s="12" t="s">
        <v>6</v>
      </c>
      <c r="D7" s="12" t="s">
        <v>7</v>
      </c>
      <c r="E7" s="12" t="s">
        <v>8</v>
      </c>
      <c r="F7" s="12">
        <v>1.4800000000000001E-2</v>
      </c>
      <c r="H7" t="s">
        <v>9</v>
      </c>
      <c r="I7" s="15">
        <f>AVERAGE(F2,F3,F4)</f>
        <v>6.9999999999999993E-3</v>
      </c>
      <c r="J7" s="15">
        <f>STDEV(F2,F3,F4)</f>
        <v>2.3969981226525813E-2</v>
      </c>
      <c r="K7" s="15">
        <f>AVERAGE(F17,F18,F19)</f>
        <v>2.9500000000000002E-2</v>
      </c>
      <c r="L7" s="15">
        <f>STDEV(F17,F18,F19)</f>
        <v>4.8702053344802619E-2</v>
      </c>
      <c r="N7" t="s">
        <v>47</v>
      </c>
      <c r="O7" s="3">
        <f>AVERAGE(F2,F3,F4,F5,F6,F7,F8,F9,F10,F11,F12,F13,F14,F15,F16)</f>
        <v>3.4400000000000003E-3</v>
      </c>
      <c r="P7" s="3">
        <f>AVERAGE(F17,F18,F19,F20,F21,F22,F23,F24,F25,F26,F27,F28,F29,F30,F31)</f>
        <v>4.9013333333333339E-2</v>
      </c>
    </row>
    <row r="8" spans="2:17" x14ac:dyDescent="0.35">
      <c r="B8" s="12" t="s">
        <v>25</v>
      </c>
      <c r="C8" s="12" t="s">
        <v>6</v>
      </c>
      <c r="D8" s="12" t="s">
        <v>7</v>
      </c>
      <c r="E8" s="12" t="s">
        <v>8</v>
      </c>
      <c r="F8" s="12">
        <v>4.8999999999999998E-3</v>
      </c>
      <c r="H8" t="s">
        <v>6</v>
      </c>
      <c r="I8" s="16">
        <f>AVERAGE(F5,F6,F7,F8,F9)</f>
        <v>-2.5399999999999993E-3</v>
      </c>
      <c r="J8" s="16">
        <f>STDEV(F5,F6,F7,F8,F9)</f>
        <v>3.1058621991324729E-2</v>
      </c>
      <c r="K8" s="16">
        <f>AVERAGE(F20,F21,F22,F23,F24)</f>
        <v>6.8419999999999995E-2</v>
      </c>
      <c r="L8" s="16">
        <f>STDEV(F20,F21,F22,F23,F24)</f>
        <v>3.8476772213895505E-2</v>
      </c>
      <c r="N8" t="s">
        <v>12</v>
      </c>
      <c r="O8" s="3">
        <f>STDEV(F2,F3,F4,F5,F6,F7,F8,F9,F10,F11,F12,F13,F14,F15,F16)</f>
        <v>2.1137299462595228E-2</v>
      </c>
      <c r="P8" s="3">
        <f>STDEV(F17,F18,F19,F20,F21,F22,F23,F24,F25,F26,F27,F28,F29,F30,F31)</f>
        <v>3.4218204567299029E-2</v>
      </c>
    </row>
    <row r="9" spans="2:17" x14ac:dyDescent="0.35">
      <c r="B9" s="12" t="s">
        <v>27</v>
      </c>
      <c r="C9" s="12" t="s">
        <v>6</v>
      </c>
      <c r="D9" s="12" t="s">
        <v>7</v>
      </c>
      <c r="E9" s="12" t="s">
        <v>8</v>
      </c>
      <c r="F9" s="12">
        <v>1.7000000000000001E-2</v>
      </c>
      <c r="H9" t="s">
        <v>10</v>
      </c>
      <c r="I9" s="17">
        <f>AVERAGE(F10,F11,F12)</f>
        <v>8.666666666666668E-3</v>
      </c>
      <c r="J9" s="17">
        <f>STDEV(F10,F11,F12)</f>
        <v>5.6923925842595688E-3</v>
      </c>
      <c r="K9" s="17">
        <f>AVERAGE(F25,F26,F27)</f>
        <v>5.5600000000000004E-2</v>
      </c>
      <c r="L9" s="17">
        <f>STDEV(F25,F26,F27)</f>
        <v>2.6231469650021513E-2</v>
      </c>
    </row>
    <row r="10" spans="2:17" x14ac:dyDescent="0.35">
      <c r="B10" s="13" t="s">
        <v>24</v>
      </c>
      <c r="C10" s="13" t="s">
        <v>21</v>
      </c>
      <c r="D10" s="13" t="s">
        <v>7</v>
      </c>
      <c r="E10" s="13" t="s">
        <v>8</v>
      </c>
      <c r="F10" s="13">
        <v>1.17E-2</v>
      </c>
      <c r="H10" t="s">
        <v>11</v>
      </c>
      <c r="I10" s="18">
        <f>AVERAGE(F13,F14,F15,F16)</f>
        <v>4.324999999999999E-3</v>
      </c>
      <c r="J10" s="18">
        <f>STDEV(F13,F14,F15,F16)</f>
        <v>1.7132887477986112E-2</v>
      </c>
      <c r="K10" s="18">
        <f>AVERAGE(F28,F29,F30,F31)</f>
        <v>3.4450000000000001E-2</v>
      </c>
      <c r="L10" s="18">
        <f>STDEV(F28,F29,F30,F31)</f>
        <v>1.0749728678746569E-2</v>
      </c>
    </row>
    <row r="11" spans="2:17" x14ac:dyDescent="0.35">
      <c r="B11" s="13" t="s">
        <v>29</v>
      </c>
      <c r="C11" s="13" t="s">
        <v>21</v>
      </c>
      <c r="D11" s="13" t="s">
        <v>7</v>
      </c>
      <c r="E11" s="13" t="s">
        <v>8</v>
      </c>
      <c r="F11" s="13">
        <v>2.0999999999999999E-3</v>
      </c>
    </row>
    <row r="12" spans="2:17" x14ac:dyDescent="0.35">
      <c r="B12" s="13" t="s">
        <v>30</v>
      </c>
      <c r="C12" s="13" t="s">
        <v>21</v>
      </c>
      <c r="D12" s="13" t="s">
        <v>7</v>
      </c>
      <c r="E12" s="13" t="s">
        <v>8</v>
      </c>
      <c r="F12" s="13">
        <v>1.2200000000000001E-2</v>
      </c>
    </row>
    <row r="13" spans="2:17" x14ac:dyDescent="0.35">
      <c r="B13" s="14" t="s">
        <v>15</v>
      </c>
      <c r="C13" s="14" t="s">
        <v>16</v>
      </c>
      <c r="D13" s="14" t="s">
        <v>7</v>
      </c>
      <c r="E13" s="14" t="s">
        <v>8</v>
      </c>
      <c r="F13" s="14">
        <v>-9.7999999999999997E-3</v>
      </c>
    </row>
    <row r="14" spans="2:17" x14ac:dyDescent="0.35">
      <c r="B14" s="14" t="s">
        <v>17</v>
      </c>
      <c r="C14" s="14" t="s">
        <v>16</v>
      </c>
      <c r="D14" s="14" t="s">
        <v>7</v>
      </c>
      <c r="E14" s="14" t="s">
        <v>8</v>
      </c>
      <c r="F14" s="14">
        <v>-9.9000000000000008E-3</v>
      </c>
    </row>
    <row r="15" spans="2:17" x14ac:dyDescent="0.35">
      <c r="B15" s="14" t="s">
        <v>26</v>
      </c>
      <c r="C15" s="14" t="s">
        <v>16</v>
      </c>
      <c r="D15" s="14" t="s">
        <v>7</v>
      </c>
      <c r="E15" s="14" t="s">
        <v>8</v>
      </c>
      <c r="F15" s="14">
        <v>1.23E-2</v>
      </c>
    </row>
    <row r="16" spans="2:17" x14ac:dyDescent="0.35">
      <c r="B16" s="14" t="s">
        <v>28</v>
      </c>
      <c r="C16" s="14" t="s">
        <v>16</v>
      </c>
      <c r="D16" s="14" t="s">
        <v>7</v>
      </c>
      <c r="E16" s="14" t="s">
        <v>8</v>
      </c>
      <c r="F16" s="14">
        <v>2.47E-2</v>
      </c>
    </row>
    <row r="17" spans="2:6" x14ac:dyDescent="0.35">
      <c r="B17" s="4" t="s">
        <v>18</v>
      </c>
      <c r="C17" s="4" t="s">
        <v>9</v>
      </c>
      <c r="D17" s="4" t="s">
        <v>7</v>
      </c>
      <c r="E17" s="4" t="s">
        <v>13</v>
      </c>
      <c r="F17" s="4">
        <v>-2.58E-2</v>
      </c>
    </row>
    <row r="18" spans="2:6" x14ac:dyDescent="0.35">
      <c r="B18" s="4" t="s">
        <v>23</v>
      </c>
      <c r="C18" s="4" t="s">
        <v>9</v>
      </c>
      <c r="D18" s="4" t="s">
        <v>7</v>
      </c>
      <c r="E18" s="4" t="s">
        <v>13</v>
      </c>
      <c r="F18" s="4">
        <v>4.8300000000000003E-2</v>
      </c>
    </row>
    <row r="19" spans="2:6" x14ac:dyDescent="0.35">
      <c r="B19" s="4" t="s">
        <v>31</v>
      </c>
      <c r="C19" s="4" t="s">
        <v>9</v>
      </c>
      <c r="D19" s="4" t="s">
        <v>7</v>
      </c>
      <c r="E19" s="4" t="s">
        <v>13</v>
      </c>
      <c r="F19" s="4">
        <v>6.6000000000000003E-2</v>
      </c>
    </row>
    <row r="20" spans="2:6" x14ac:dyDescent="0.35">
      <c r="B20" s="12" t="s">
        <v>5</v>
      </c>
      <c r="C20" s="12" t="s">
        <v>6</v>
      </c>
      <c r="D20" s="12" t="s">
        <v>7</v>
      </c>
      <c r="E20" s="12" t="s">
        <v>13</v>
      </c>
      <c r="F20" s="12">
        <v>0.12540000000000001</v>
      </c>
    </row>
    <row r="21" spans="2:6" x14ac:dyDescent="0.35">
      <c r="B21" s="12" t="s">
        <v>14</v>
      </c>
      <c r="C21" s="12" t="s">
        <v>6</v>
      </c>
      <c r="D21" s="12" t="s">
        <v>7</v>
      </c>
      <c r="E21" s="12" t="s">
        <v>13</v>
      </c>
      <c r="F21" s="12">
        <v>6.5199999999999994E-2</v>
      </c>
    </row>
    <row r="22" spans="2:6" x14ac:dyDescent="0.35">
      <c r="B22" s="12" t="s">
        <v>19</v>
      </c>
      <c r="C22" s="12" t="s">
        <v>6</v>
      </c>
      <c r="D22" s="12" t="s">
        <v>7</v>
      </c>
      <c r="E22" s="12" t="s">
        <v>13</v>
      </c>
      <c r="F22" s="12">
        <v>8.2199999999999995E-2</v>
      </c>
    </row>
    <row r="23" spans="2:6" x14ac:dyDescent="0.35">
      <c r="B23" s="12" t="s">
        <v>25</v>
      </c>
      <c r="C23" s="12" t="s">
        <v>6</v>
      </c>
      <c r="D23" s="12" t="s">
        <v>7</v>
      </c>
      <c r="E23" s="12" t="s">
        <v>13</v>
      </c>
      <c r="F23" s="12">
        <v>2.4799999999999999E-2</v>
      </c>
    </row>
    <row r="24" spans="2:6" x14ac:dyDescent="0.35">
      <c r="B24" s="12" t="s">
        <v>27</v>
      </c>
      <c r="C24" s="12" t="s">
        <v>6</v>
      </c>
      <c r="D24" s="12" t="s">
        <v>7</v>
      </c>
      <c r="E24" s="12" t="s">
        <v>13</v>
      </c>
      <c r="F24" s="12">
        <v>4.4499999999999998E-2</v>
      </c>
    </row>
    <row r="25" spans="2:6" x14ac:dyDescent="0.35">
      <c r="B25" s="13" t="s">
        <v>24</v>
      </c>
      <c r="C25" s="13" t="s">
        <v>21</v>
      </c>
      <c r="D25" s="13" t="s">
        <v>7</v>
      </c>
      <c r="E25" s="13" t="s">
        <v>13</v>
      </c>
      <c r="F25" s="13">
        <v>7.6300000000000007E-2</v>
      </c>
    </row>
    <row r="26" spans="2:6" x14ac:dyDescent="0.35">
      <c r="B26" s="13" t="s">
        <v>29</v>
      </c>
      <c r="C26" s="13" t="s">
        <v>21</v>
      </c>
      <c r="D26" s="13" t="s">
        <v>7</v>
      </c>
      <c r="E26" s="13" t="s">
        <v>13</v>
      </c>
      <c r="F26" s="13">
        <v>6.4399999999999999E-2</v>
      </c>
    </row>
    <row r="27" spans="2:6" x14ac:dyDescent="0.35">
      <c r="B27" s="13" t="s">
        <v>30</v>
      </c>
      <c r="C27" s="13" t="s">
        <v>21</v>
      </c>
      <c r="D27" s="13" t="s">
        <v>7</v>
      </c>
      <c r="E27" s="13" t="s">
        <v>13</v>
      </c>
      <c r="F27" s="13">
        <v>2.6100000000000002E-2</v>
      </c>
    </row>
    <row r="28" spans="2:6" x14ac:dyDescent="0.35">
      <c r="B28" s="14" t="s">
        <v>15</v>
      </c>
      <c r="C28" s="14" t="s">
        <v>16</v>
      </c>
      <c r="D28" s="14" t="s">
        <v>7</v>
      </c>
      <c r="E28" s="14" t="s">
        <v>13</v>
      </c>
      <c r="F28" s="14">
        <v>2.9499999999999998E-2</v>
      </c>
    </row>
    <row r="29" spans="2:6" x14ac:dyDescent="0.35">
      <c r="B29" s="14" t="s">
        <v>17</v>
      </c>
      <c r="C29" s="14" t="s">
        <v>16</v>
      </c>
      <c r="D29" s="14" t="s">
        <v>7</v>
      </c>
      <c r="E29" s="14" t="s">
        <v>13</v>
      </c>
      <c r="F29" s="14">
        <v>4.9099999999999998E-2</v>
      </c>
    </row>
    <row r="30" spans="2:6" x14ac:dyDescent="0.35">
      <c r="B30" s="14" t="s">
        <v>26</v>
      </c>
      <c r="C30" s="14" t="s">
        <v>16</v>
      </c>
      <c r="D30" s="14" t="s">
        <v>7</v>
      </c>
      <c r="E30" s="14" t="s">
        <v>13</v>
      </c>
      <c r="F30" s="14">
        <v>3.5099999999999999E-2</v>
      </c>
    </row>
    <row r="31" spans="2:6" x14ac:dyDescent="0.35">
      <c r="B31" s="14" t="s">
        <v>28</v>
      </c>
      <c r="C31" s="14" t="s">
        <v>16</v>
      </c>
      <c r="D31" s="14" t="s">
        <v>7</v>
      </c>
      <c r="E31" s="14" t="s">
        <v>13</v>
      </c>
      <c r="F31" s="14">
        <v>2.41E-2</v>
      </c>
    </row>
  </sheetData>
  <mergeCells count="2">
    <mergeCell ref="I5:J5"/>
    <mergeCell ref="K5:L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5CB45-976A-4E88-B5CE-DDAB2AF73A49}">
  <dimension ref="A1:L40"/>
  <sheetViews>
    <sheetView zoomScale="70" zoomScaleNormal="70" workbookViewId="0">
      <selection activeCell="M45" sqref="M45"/>
    </sheetView>
  </sheetViews>
  <sheetFormatPr defaultRowHeight="14.5" x14ac:dyDescent="0.35"/>
  <cols>
    <col min="1" max="1" width="8.7265625" style="6"/>
    <col min="2" max="2" width="8.7265625" style="28"/>
    <col min="3" max="3" width="17.26953125" style="6" bestFit="1" customWidth="1"/>
    <col min="4" max="4" width="11.1796875" bestFit="1" customWidth="1"/>
    <col min="5" max="5" width="15" bestFit="1" customWidth="1"/>
  </cols>
  <sheetData>
    <row r="1" spans="2:12" x14ac:dyDescent="0.35">
      <c r="B1" s="28" t="s">
        <v>68</v>
      </c>
    </row>
    <row r="2" spans="2:12" x14ac:dyDescent="0.35">
      <c r="B2" s="20" t="s">
        <v>79</v>
      </c>
      <c r="C2" s="6" t="s">
        <v>69</v>
      </c>
      <c r="D2" s="6" t="s">
        <v>70</v>
      </c>
      <c r="E2" s="20" t="s">
        <v>80</v>
      </c>
      <c r="F2" s="6" t="s">
        <v>4</v>
      </c>
    </row>
    <row r="3" spans="2:12" x14ac:dyDescent="0.35">
      <c r="B3" s="41" t="s">
        <v>36</v>
      </c>
      <c r="C3" s="12" t="s">
        <v>39</v>
      </c>
      <c r="D3" s="12" t="s">
        <v>7</v>
      </c>
      <c r="E3" s="12" t="s">
        <v>64</v>
      </c>
      <c r="F3" s="24">
        <v>-1.26E-2</v>
      </c>
    </row>
    <row r="4" spans="2:12" x14ac:dyDescent="0.35">
      <c r="B4" s="41" t="s">
        <v>37</v>
      </c>
      <c r="C4" s="12" t="s">
        <v>39</v>
      </c>
      <c r="D4" s="12" t="s">
        <v>7</v>
      </c>
      <c r="E4" s="12" t="s">
        <v>64</v>
      </c>
      <c r="F4" s="24">
        <v>-1.2500000000000001E-2</v>
      </c>
    </row>
    <row r="5" spans="2:12" x14ac:dyDescent="0.35">
      <c r="B5" s="41" t="s">
        <v>38</v>
      </c>
      <c r="C5" s="12" t="s">
        <v>39</v>
      </c>
      <c r="D5" s="12" t="s">
        <v>7</v>
      </c>
      <c r="E5" s="12" t="s">
        <v>64</v>
      </c>
      <c r="F5" s="24">
        <v>-2.9600000000000001E-2</v>
      </c>
    </row>
    <row r="6" spans="2:12" x14ac:dyDescent="0.35">
      <c r="B6" s="41" t="s">
        <v>32</v>
      </c>
      <c r="C6" s="12" t="s">
        <v>39</v>
      </c>
      <c r="D6" s="12" t="s">
        <v>7</v>
      </c>
      <c r="E6" s="12" t="s">
        <v>64</v>
      </c>
      <c r="F6" s="24">
        <v>2.46E-2</v>
      </c>
    </row>
    <row r="7" spans="2:12" x14ac:dyDescent="0.35">
      <c r="B7" s="41" t="s">
        <v>33</v>
      </c>
      <c r="C7" s="12" t="s">
        <v>39</v>
      </c>
      <c r="D7" s="12" t="s">
        <v>7</v>
      </c>
      <c r="E7" s="12" t="s">
        <v>64</v>
      </c>
      <c r="F7" s="24">
        <v>-2.3E-3</v>
      </c>
      <c r="I7" s="45" t="s">
        <v>64</v>
      </c>
      <c r="J7" s="45"/>
      <c r="K7" s="45" t="s">
        <v>67</v>
      </c>
      <c r="L7" s="45"/>
    </row>
    <row r="8" spans="2:12" x14ac:dyDescent="0.35">
      <c r="B8" s="41" t="s">
        <v>20</v>
      </c>
      <c r="C8" s="12" t="s">
        <v>72</v>
      </c>
      <c r="D8" s="12" t="s">
        <v>7</v>
      </c>
      <c r="E8" s="12" t="s">
        <v>64</v>
      </c>
      <c r="F8" s="24">
        <v>-3.7900000000000003E-2</v>
      </c>
      <c r="I8" t="s">
        <v>47</v>
      </c>
      <c r="J8" t="s">
        <v>12</v>
      </c>
      <c r="K8" t="s">
        <v>47</v>
      </c>
      <c r="L8" t="s">
        <v>12</v>
      </c>
    </row>
    <row r="9" spans="2:12" x14ac:dyDescent="0.35">
      <c r="B9" s="43" t="s">
        <v>166</v>
      </c>
      <c r="C9" s="12" t="s">
        <v>39</v>
      </c>
      <c r="D9" s="12" t="s">
        <v>7</v>
      </c>
      <c r="E9" s="12" t="s">
        <v>64</v>
      </c>
      <c r="F9" s="24">
        <v>1.37E-2</v>
      </c>
      <c r="H9" t="s">
        <v>7</v>
      </c>
      <c r="I9" s="12">
        <f>AVERAGE(F3,F4,F5,F6,F7,F8:F13)</f>
        <v>-1.0500000000000001E-2</v>
      </c>
      <c r="J9" s="12">
        <f>STDEV(F3,F4,F5,F6,F7,F8:F13)</f>
        <v>1.9576720869440831E-2</v>
      </c>
      <c r="K9" s="12">
        <f>AVERAGE(F14,F15,F16,F17,F18,F19:F24)</f>
        <v>5.5172727272727269E-2</v>
      </c>
      <c r="L9" s="12">
        <f>STDEV(F14,F15,F16,F17,F18,F19:F24)</f>
        <v>3.8911363145207108E-2</v>
      </c>
    </row>
    <row r="10" spans="2:12" x14ac:dyDescent="0.35">
      <c r="B10" s="43" t="s">
        <v>167</v>
      </c>
      <c r="C10" s="12" t="s">
        <v>39</v>
      </c>
      <c r="D10" s="12" t="s">
        <v>7</v>
      </c>
      <c r="E10" s="12" t="s">
        <v>64</v>
      </c>
      <c r="F10" s="24">
        <v>-2.1499999999999998E-2</v>
      </c>
      <c r="H10" t="s">
        <v>40</v>
      </c>
      <c r="I10" s="13">
        <f>AVERAGE(F25,F26:F28,F29,F30,F31,F32)</f>
        <v>-8.9499999999999996E-3</v>
      </c>
      <c r="J10" s="13">
        <f>STDEV(F25,F26:F28,F29,F30,F31,F32)</f>
        <v>3.4182744184749127E-2</v>
      </c>
      <c r="K10" s="13">
        <f>AVERAGE(F33,F34:F36,F37,F38,F39,F40)</f>
        <v>-1.8737500000000001E-2</v>
      </c>
      <c r="L10" s="13">
        <f>STDEV(F33,F34:F36,F37,F38,F39,F40)</f>
        <v>3.3653144090008247E-2</v>
      </c>
    </row>
    <row r="11" spans="2:12" x14ac:dyDescent="0.35">
      <c r="B11" s="43" t="s">
        <v>78</v>
      </c>
      <c r="C11" s="12" t="s">
        <v>39</v>
      </c>
      <c r="D11" s="12" t="s">
        <v>7</v>
      </c>
      <c r="E11" s="12" t="s">
        <v>64</v>
      </c>
      <c r="F11" s="24">
        <v>-3.1699999999999999E-2</v>
      </c>
    </row>
    <row r="12" spans="2:12" x14ac:dyDescent="0.35">
      <c r="B12" s="43" t="s">
        <v>168</v>
      </c>
      <c r="C12" s="12" t="s">
        <v>39</v>
      </c>
      <c r="D12" s="12" t="s">
        <v>7</v>
      </c>
      <c r="E12" s="12" t="s">
        <v>64</v>
      </c>
      <c r="F12" s="24">
        <v>5.4000000000000003E-3</v>
      </c>
    </row>
    <row r="13" spans="2:12" x14ac:dyDescent="0.35">
      <c r="B13" s="43" t="s">
        <v>169</v>
      </c>
      <c r="C13" s="12" t="s">
        <v>39</v>
      </c>
      <c r="D13" s="12" t="s">
        <v>7</v>
      </c>
      <c r="E13" s="12" t="s">
        <v>64</v>
      </c>
      <c r="F13" s="24">
        <v>-1.11E-2</v>
      </c>
    </row>
    <row r="14" spans="2:12" x14ac:dyDescent="0.35">
      <c r="B14" s="41" t="s">
        <v>36</v>
      </c>
      <c r="C14" s="12" t="s">
        <v>39</v>
      </c>
      <c r="D14" s="12" t="s">
        <v>7</v>
      </c>
      <c r="E14" s="12" t="s">
        <v>67</v>
      </c>
      <c r="F14" s="24">
        <v>3.2399999999999998E-2</v>
      </c>
    </row>
    <row r="15" spans="2:12" x14ac:dyDescent="0.35">
      <c r="B15" s="41" t="s">
        <v>37</v>
      </c>
      <c r="C15" s="12" t="s">
        <v>39</v>
      </c>
      <c r="D15" s="12" t="s">
        <v>7</v>
      </c>
      <c r="E15" s="12" t="s">
        <v>67</v>
      </c>
      <c r="F15" s="24">
        <v>0.14099999999999999</v>
      </c>
    </row>
    <row r="16" spans="2:12" x14ac:dyDescent="0.35">
      <c r="B16" s="41" t="s">
        <v>38</v>
      </c>
      <c r="C16" s="12" t="s">
        <v>39</v>
      </c>
      <c r="D16" s="12" t="s">
        <v>7</v>
      </c>
      <c r="E16" s="12" t="s">
        <v>67</v>
      </c>
      <c r="F16" s="24">
        <v>9.1000000000000004E-3</v>
      </c>
    </row>
    <row r="17" spans="2:6" x14ac:dyDescent="0.35">
      <c r="B17" s="41" t="s">
        <v>32</v>
      </c>
      <c r="C17" s="12" t="s">
        <v>39</v>
      </c>
      <c r="D17" s="12" t="s">
        <v>7</v>
      </c>
      <c r="E17" s="12" t="s">
        <v>67</v>
      </c>
      <c r="F17" s="24">
        <v>3.3700000000000001E-2</v>
      </c>
    </row>
    <row r="18" spans="2:6" x14ac:dyDescent="0.35">
      <c r="B18" s="41" t="s">
        <v>33</v>
      </c>
      <c r="C18" s="12" t="s">
        <v>39</v>
      </c>
      <c r="D18" s="12" t="s">
        <v>7</v>
      </c>
      <c r="E18" s="12" t="s">
        <v>67</v>
      </c>
      <c r="F18" s="24">
        <v>4.58E-2</v>
      </c>
    </row>
    <row r="19" spans="2:6" x14ac:dyDescent="0.35">
      <c r="B19" s="41" t="s">
        <v>20</v>
      </c>
      <c r="C19" s="12" t="s">
        <v>72</v>
      </c>
      <c r="D19" s="12" t="s">
        <v>7</v>
      </c>
      <c r="E19" s="12" t="s">
        <v>67</v>
      </c>
      <c r="F19" s="24">
        <v>7.9200000000000007E-2</v>
      </c>
    </row>
    <row r="20" spans="2:6" x14ac:dyDescent="0.35">
      <c r="B20" s="43" t="s">
        <v>166</v>
      </c>
      <c r="C20" s="12" t="s">
        <v>39</v>
      </c>
      <c r="D20" s="12" t="s">
        <v>7</v>
      </c>
      <c r="E20" s="12" t="s">
        <v>67</v>
      </c>
      <c r="F20" s="24">
        <v>3.1899999999999998E-2</v>
      </c>
    </row>
    <row r="21" spans="2:6" x14ac:dyDescent="0.35">
      <c r="B21" s="43" t="s">
        <v>167</v>
      </c>
      <c r="C21" s="12" t="s">
        <v>39</v>
      </c>
      <c r="D21" s="12" t="s">
        <v>7</v>
      </c>
      <c r="E21" s="12" t="s">
        <v>67</v>
      </c>
      <c r="F21" s="24">
        <v>7.0199999999999999E-2</v>
      </c>
    </row>
    <row r="22" spans="2:6" x14ac:dyDescent="0.35">
      <c r="B22" s="43" t="s">
        <v>78</v>
      </c>
      <c r="C22" s="12" t="s">
        <v>39</v>
      </c>
      <c r="D22" s="12" t="s">
        <v>7</v>
      </c>
      <c r="E22" s="12" t="s">
        <v>67</v>
      </c>
      <c r="F22" s="24">
        <v>6.3399999999999998E-2</v>
      </c>
    </row>
    <row r="23" spans="2:6" x14ac:dyDescent="0.35">
      <c r="B23" s="43" t="s">
        <v>168</v>
      </c>
      <c r="C23" s="12" t="s">
        <v>39</v>
      </c>
      <c r="D23" s="12" t="s">
        <v>7</v>
      </c>
      <c r="E23" s="12" t="s">
        <v>67</v>
      </c>
      <c r="F23" s="24">
        <v>1.06E-2</v>
      </c>
    </row>
    <row r="24" spans="2:6" x14ac:dyDescent="0.35">
      <c r="B24" s="43" t="s">
        <v>169</v>
      </c>
      <c r="C24" s="12" t="s">
        <v>39</v>
      </c>
      <c r="D24" s="12" t="s">
        <v>7</v>
      </c>
      <c r="E24" s="12" t="s">
        <v>67</v>
      </c>
      <c r="F24" s="24">
        <v>8.9599999999999999E-2</v>
      </c>
    </row>
    <row r="25" spans="2:6" x14ac:dyDescent="0.35">
      <c r="B25" s="42" t="s">
        <v>32</v>
      </c>
      <c r="C25" s="13" t="s">
        <v>39</v>
      </c>
      <c r="D25" s="13" t="s">
        <v>40</v>
      </c>
      <c r="E25" s="13" t="s">
        <v>64</v>
      </c>
      <c r="F25" s="30">
        <v>2.5100000000000001E-2</v>
      </c>
    </row>
    <row r="26" spans="2:6" x14ac:dyDescent="0.35">
      <c r="B26" s="42" t="s">
        <v>33</v>
      </c>
      <c r="C26" s="13" t="s">
        <v>39</v>
      </c>
      <c r="D26" s="13" t="s">
        <v>40</v>
      </c>
      <c r="E26" s="13" t="s">
        <v>64</v>
      </c>
      <c r="F26" s="30">
        <v>-2.8199999999999999E-2</v>
      </c>
    </row>
    <row r="27" spans="2:6" x14ac:dyDescent="0.35">
      <c r="B27" s="44" t="s">
        <v>166</v>
      </c>
      <c r="C27" s="13" t="s">
        <v>39</v>
      </c>
      <c r="D27" s="13" t="s">
        <v>40</v>
      </c>
      <c r="E27" s="13" t="s">
        <v>64</v>
      </c>
      <c r="F27" s="30">
        <v>8.8000000000000005E-3</v>
      </c>
    </row>
    <row r="28" spans="2:6" x14ac:dyDescent="0.35">
      <c r="B28" s="44" t="s">
        <v>167</v>
      </c>
      <c r="C28" s="13" t="s">
        <v>39</v>
      </c>
      <c r="D28" s="13" t="s">
        <v>40</v>
      </c>
      <c r="E28" s="13" t="s">
        <v>64</v>
      </c>
      <c r="F28" s="30">
        <v>-1.3899999999999999E-2</v>
      </c>
    </row>
    <row r="29" spans="2:6" x14ac:dyDescent="0.35">
      <c r="B29" s="42" t="s">
        <v>73</v>
      </c>
      <c r="C29" s="13" t="s">
        <v>72</v>
      </c>
      <c r="D29" s="13" t="s">
        <v>40</v>
      </c>
      <c r="E29" s="13" t="s">
        <v>64</v>
      </c>
      <c r="F29" s="30">
        <v>-7.0300000000000001E-2</v>
      </c>
    </row>
    <row r="30" spans="2:6" x14ac:dyDescent="0.35">
      <c r="B30" s="42" t="s">
        <v>74</v>
      </c>
      <c r="C30" s="13" t="s">
        <v>72</v>
      </c>
      <c r="D30" s="13" t="s">
        <v>40</v>
      </c>
      <c r="E30" s="13" t="s">
        <v>64</v>
      </c>
      <c r="F30" s="30">
        <v>4.0300000000000002E-2</v>
      </c>
    </row>
    <row r="31" spans="2:6" x14ac:dyDescent="0.35">
      <c r="B31" s="42" t="s">
        <v>75</v>
      </c>
      <c r="C31" s="13" t="s">
        <v>72</v>
      </c>
      <c r="D31" s="13" t="s">
        <v>40</v>
      </c>
      <c r="E31" s="13" t="s">
        <v>64</v>
      </c>
      <c r="F31" s="30">
        <v>-1.7000000000000001E-2</v>
      </c>
    </row>
    <row r="32" spans="2:6" x14ac:dyDescent="0.35">
      <c r="B32" s="42" t="s">
        <v>76</v>
      </c>
      <c r="C32" s="13" t="s">
        <v>72</v>
      </c>
      <c r="D32" s="13" t="s">
        <v>40</v>
      </c>
      <c r="E32" s="13" t="s">
        <v>64</v>
      </c>
      <c r="F32" s="30">
        <v>-1.6400000000000001E-2</v>
      </c>
    </row>
    <row r="33" spans="2:6" x14ac:dyDescent="0.35">
      <c r="B33" s="42" t="s">
        <v>32</v>
      </c>
      <c r="C33" s="13" t="s">
        <v>39</v>
      </c>
      <c r="D33" s="13" t="s">
        <v>40</v>
      </c>
      <c r="E33" s="13" t="s">
        <v>67</v>
      </c>
      <c r="F33" s="30">
        <v>2.24E-2</v>
      </c>
    </row>
    <row r="34" spans="2:6" x14ac:dyDescent="0.35">
      <c r="B34" s="42" t="s">
        <v>33</v>
      </c>
      <c r="C34" s="13" t="s">
        <v>39</v>
      </c>
      <c r="D34" s="13" t="s">
        <v>40</v>
      </c>
      <c r="E34" s="13" t="s">
        <v>67</v>
      </c>
      <c r="F34" s="30">
        <v>-6.8599999999999994E-2</v>
      </c>
    </row>
    <row r="35" spans="2:6" x14ac:dyDescent="0.35">
      <c r="B35" s="44" t="s">
        <v>166</v>
      </c>
      <c r="C35" s="13" t="s">
        <v>39</v>
      </c>
      <c r="D35" s="13" t="s">
        <v>40</v>
      </c>
      <c r="E35" s="13" t="s">
        <v>67</v>
      </c>
      <c r="F35" s="30">
        <v>-3.5999999999999997E-2</v>
      </c>
    </row>
    <row r="36" spans="2:6" x14ac:dyDescent="0.35">
      <c r="B36" s="44" t="s">
        <v>167</v>
      </c>
      <c r="C36" s="13" t="s">
        <v>39</v>
      </c>
      <c r="D36" s="13" t="s">
        <v>40</v>
      </c>
      <c r="E36" s="13" t="s">
        <v>67</v>
      </c>
      <c r="F36" s="30">
        <v>-3.5900000000000001E-2</v>
      </c>
    </row>
    <row r="37" spans="2:6" x14ac:dyDescent="0.35">
      <c r="B37" s="42" t="s">
        <v>73</v>
      </c>
      <c r="C37" s="13" t="s">
        <v>72</v>
      </c>
      <c r="D37" s="13" t="s">
        <v>40</v>
      </c>
      <c r="E37" s="13" t="s">
        <v>67</v>
      </c>
      <c r="F37" s="30">
        <v>4.1999999999999997E-3</v>
      </c>
    </row>
    <row r="38" spans="2:6" x14ac:dyDescent="0.35">
      <c r="B38" s="42" t="s">
        <v>74</v>
      </c>
      <c r="C38" s="13" t="s">
        <v>72</v>
      </c>
      <c r="D38" s="13" t="s">
        <v>40</v>
      </c>
      <c r="E38" s="13" t="s">
        <v>67</v>
      </c>
      <c r="F38" s="30">
        <v>1.1599999999999999E-2</v>
      </c>
    </row>
    <row r="39" spans="2:6" x14ac:dyDescent="0.35">
      <c r="B39" s="42" t="s">
        <v>75</v>
      </c>
      <c r="C39" s="13" t="s">
        <v>72</v>
      </c>
      <c r="D39" s="13" t="s">
        <v>40</v>
      </c>
      <c r="E39" s="13" t="s">
        <v>67</v>
      </c>
      <c r="F39" s="30">
        <v>5.0000000000000001E-3</v>
      </c>
    </row>
    <row r="40" spans="2:6" x14ac:dyDescent="0.35">
      <c r="B40" s="42" t="s">
        <v>76</v>
      </c>
      <c r="C40" s="13" t="s">
        <v>72</v>
      </c>
      <c r="D40" s="13" t="s">
        <v>40</v>
      </c>
      <c r="E40" s="13" t="s">
        <v>67</v>
      </c>
      <c r="F40" s="30">
        <v>-5.2600000000000001E-2</v>
      </c>
    </row>
  </sheetData>
  <mergeCells count="2">
    <mergeCell ref="I7:J7"/>
    <mergeCell ref="K7:L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14C46-CE5A-4A4C-8C69-AEA0427A05BF}">
  <dimension ref="B1:L193"/>
  <sheetViews>
    <sheetView zoomScale="90" zoomScaleNormal="90" workbookViewId="0">
      <selection activeCell="H182" sqref="H182"/>
    </sheetView>
  </sheetViews>
  <sheetFormatPr defaultRowHeight="14.5" x14ac:dyDescent="0.35"/>
  <cols>
    <col min="3" max="3" width="16.08984375" bestFit="1" customWidth="1"/>
    <col min="4" max="4" width="10.26953125" bestFit="1" customWidth="1"/>
  </cols>
  <sheetData>
    <row r="1" spans="2:12" x14ac:dyDescent="0.35">
      <c r="B1" t="s">
        <v>79</v>
      </c>
      <c r="C1" t="s">
        <v>69</v>
      </c>
      <c r="D1" t="s">
        <v>70</v>
      </c>
      <c r="E1" t="s">
        <v>3</v>
      </c>
      <c r="F1" t="s">
        <v>4</v>
      </c>
    </row>
    <row r="2" spans="2:12" x14ac:dyDescent="0.35">
      <c r="B2" s="12" t="s">
        <v>19</v>
      </c>
      <c r="C2" s="12" t="s">
        <v>6</v>
      </c>
      <c r="D2" s="12" t="s">
        <v>7</v>
      </c>
      <c r="E2" s="12" t="s">
        <v>8</v>
      </c>
      <c r="F2" s="12">
        <v>3.146105741898806E-2</v>
      </c>
    </row>
    <row r="3" spans="2:12" x14ac:dyDescent="0.35">
      <c r="B3" s="12" t="s">
        <v>19</v>
      </c>
      <c r="C3" s="12" t="s">
        <v>6</v>
      </c>
      <c r="D3" s="12" t="s">
        <v>7</v>
      </c>
      <c r="E3" s="12" t="s">
        <v>8</v>
      </c>
      <c r="F3" s="12">
        <v>3.3399866932801059E-2</v>
      </c>
    </row>
    <row r="4" spans="2:12" x14ac:dyDescent="0.35">
      <c r="B4" s="12" t="s">
        <v>19</v>
      </c>
      <c r="C4" s="12" t="s">
        <v>6</v>
      </c>
      <c r="D4" s="12" t="s">
        <v>7</v>
      </c>
      <c r="E4" s="12" t="s">
        <v>8</v>
      </c>
      <c r="F4" s="12">
        <v>3.7601977750309025E-2</v>
      </c>
    </row>
    <row r="5" spans="2:12" x14ac:dyDescent="0.35">
      <c r="B5" s="12" t="s">
        <v>19</v>
      </c>
      <c r="C5" s="12" t="s">
        <v>6</v>
      </c>
      <c r="D5" s="12" t="s">
        <v>7</v>
      </c>
      <c r="E5" s="12" t="s">
        <v>8</v>
      </c>
      <c r="F5" s="12">
        <v>3.4433656957928806E-2</v>
      </c>
      <c r="I5" s="45" t="s">
        <v>43</v>
      </c>
      <c r="J5" s="45"/>
      <c r="K5" s="45" t="s">
        <v>44</v>
      </c>
      <c r="L5" s="45"/>
    </row>
    <row r="6" spans="2:12" x14ac:dyDescent="0.35">
      <c r="B6" s="12" t="s">
        <v>19</v>
      </c>
      <c r="C6" s="12" t="s">
        <v>6</v>
      </c>
      <c r="D6" s="12" t="s">
        <v>7</v>
      </c>
      <c r="E6" s="12" t="s">
        <v>8</v>
      </c>
      <c r="F6" s="12">
        <v>3.5940959409594096E-2</v>
      </c>
      <c r="I6" t="s">
        <v>47</v>
      </c>
      <c r="J6" t="s">
        <v>12</v>
      </c>
      <c r="K6" t="s">
        <v>47</v>
      </c>
      <c r="L6" t="s">
        <v>12</v>
      </c>
    </row>
    <row r="7" spans="2:12" x14ac:dyDescent="0.35">
      <c r="B7" s="12" t="s">
        <v>19</v>
      </c>
      <c r="C7" s="12" t="s">
        <v>6</v>
      </c>
      <c r="D7" s="12" t="s">
        <v>7</v>
      </c>
      <c r="E7" s="12" t="s">
        <v>8</v>
      </c>
      <c r="F7" s="12">
        <v>3.1333735666867833E-2</v>
      </c>
      <c r="H7" t="s">
        <v>7</v>
      </c>
      <c r="I7" s="12">
        <f>AVERAGE(F2:F81)</f>
        <v>3.6918943497543176E-2</v>
      </c>
      <c r="J7" s="12">
        <f>STDEV(F2:F81)</f>
        <v>6.7053238562739276E-3</v>
      </c>
      <c r="K7" s="12">
        <f>AVERAGE(F102:F170)</f>
        <v>0.14843288847826092</v>
      </c>
      <c r="L7" s="12">
        <f>STDEV(F102:F170)</f>
        <v>7.6616625878512465E-2</v>
      </c>
    </row>
    <row r="8" spans="2:12" x14ac:dyDescent="0.35">
      <c r="B8" s="12" t="s">
        <v>19</v>
      </c>
      <c r="C8" s="12" t="s">
        <v>6</v>
      </c>
      <c r="D8" s="12" t="s">
        <v>7</v>
      </c>
      <c r="E8" s="12" t="s">
        <v>8</v>
      </c>
      <c r="F8" s="12">
        <v>4.0578125E-2</v>
      </c>
      <c r="H8" t="s">
        <v>40</v>
      </c>
      <c r="I8" s="13">
        <f>AVERAGE(F82:F101)</f>
        <v>4.4626853836031384E-2</v>
      </c>
      <c r="J8" s="13">
        <f>STDEV(F82:F101)</f>
        <v>7.3967318363251291E-3</v>
      </c>
      <c r="K8" s="13">
        <f>AVERAGE(F171:F193)</f>
        <v>6.2854007562987244E-2</v>
      </c>
      <c r="L8" s="13">
        <f>STDEV(F171:F193)</f>
        <v>4.3026671783416182E-2</v>
      </c>
    </row>
    <row r="9" spans="2:12" x14ac:dyDescent="0.35">
      <c r="B9" s="12" t="s">
        <v>19</v>
      </c>
      <c r="C9" s="12" t="s">
        <v>6</v>
      </c>
      <c r="D9" s="12" t="s">
        <v>7</v>
      </c>
      <c r="E9" s="12" t="s">
        <v>8</v>
      </c>
      <c r="F9" s="12">
        <v>3.9518072289156631E-2</v>
      </c>
    </row>
    <row r="10" spans="2:12" x14ac:dyDescent="0.35">
      <c r="B10" s="12" t="s">
        <v>19</v>
      </c>
      <c r="C10" s="12" t="s">
        <v>6</v>
      </c>
      <c r="D10" s="12" t="s">
        <v>7</v>
      </c>
      <c r="E10" s="12" t="s">
        <v>8</v>
      </c>
      <c r="F10" s="12">
        <v>3.9744027303754273E-2</v>
      </c>
    </row>
    <row r="11" spans="2:12" x14ac:dyDescent="0.35">
      <c r="B11" s="12" t="s">
        <v>19</v>
      </c>
      <c r="C11" s="12" t="s">
        <v>6</v>
      </c>
      <c r="D11" s="12" t="s">
        <v>7</v>
      </c>
      <c r="E11" s="12" t="s">
        <v>8</v>
      </c>
      <c r="F11" s="12">
        <v>3.7330143540669859E-2</v>
      </c>
    </row>
    <row r="12" spans="2:12" x14ac:dyDescent="0.35">
      <c r="B12" s="12" t="s">
        <v>19</v>
      </c>
      <c r="C12" s="12" t="s">
        <v>6</v>
      </c>
      <c r="D12" s="12" t="s">
        <v>7</v>
      </c>
      <c r="E12" s="12" t="s">
        <v>8</v>
      </c>
      <c r="F12" s="12">
        <v>3.5043352601156076E-2</v>
      </c>
    </row>
    <row r="13" spans="2:12" x14ac:dyDescent="0.35">
      <c r="B13" s="12" t="s">
        <v>19</v>
      </c>
      <c r="C13" s="12" t="s">
        <v>6</v>
      </c>
      <c r="D13" s="12" t="s">
        <v>7</v>
      </c>
      <c r="E13" s="12" t="s">
        <v>8</v>
      </c>
      <c r="F13" s="12">
        <v>3.5565371024734983E-2</v>
      </c>
    </row>
    <row r="14" spans="2:12" x14ac:dyDescent="0.35">
      <c r="B14" s="12" t="s">
        <v>19</v>
      </c>
      <c r="C14" s="12" t="s">
        <v>6</v>
      </c>
      <c r="D14" s="12" t="s">
        <v>7</v>
      </c>
      <c r="E14" s="12" t="s">
        <v>8</v>
      </c>
      <c r="F14" s="12">
        <v>3.6198960653303643E-2</v>
      </c>
    </row>
    <row r="15" spans="2:12" x14ac:dyDescent="0.35">
      <c r="B15" s="12" t="s">
        <v>25</v>
      </c>
      <c r="C15" s="12" t="s">
        <v>6</v>
      </c>
      <c r="D15" s="12" t="s">
        <v>7</v>
      </c>
      <c r="E15" s="12" t="s">
        <v>8</v>
      </c>
      <c r="F15" s="12">
        <v>3.4787262510034785E-2</v>
      </c>
    </row>
    <row r="16" spans="2:12" x14ac:dyDescent="0.35">
      <c r="B16" s="12" t="s">
        <v>25</v>
      </c>
      <c r="C16" s="12" t="s">
        <v>6</v>
      </c>
      <c r="D16" s="12" t="s">
        <v>7</v>
      </c>
      <c r="E16" s="12" t="s">
        <v>8</v>
      </c>
      <c r="F16" s="12">
        <v>3.4483487450462355E-2</v>
      </c>
    </row>
    <row r="17" spans="2:6" x14ac:dyDescent="0.35">
      <c r="B17" s="12" t="s">
        <v>25</v>
      </c>
      <c r="C17" s="12" t="s">
        <v>6</v>
      </c>
      <c r="D17" s="12" t="s">
        <v>7</v>
      </c>
      <c r="E17" s="12" t="s">
        <v>8</v>
      </c>
      <c r="F17" s="12">
        <v>3.472520107238606E-2</v>
      </c>
    </row>
    <row r="18" spans="2:6" x14ac:dyDescent="0.35">
      <c r="B18" s="12" t="s">
        <v>25</v>
      </c>
      <c r="C18" s="12" t="s">
        <v>6</v>
      </c>
      <c r="D18" s="12" t="s">
        <v>7</v>
      </c>
      <c r="E18" s="12" t="s">
        <v>8</v>
      </c>
      <c r="F18" s="12">
        <v>3.617892976588629E-2</v>
      </c>
    </row>
    <row r="19" spans="2:6" x14ac:dyDescent="0.35">
      <c r="B19" s="12" t="s">
        <v>25</v>
      </c>
      <c r="C19" s="12" t="s">
        <v>6</v>
      </c>
      <c r="D19" s="12" t="s">
        <v>7</v>
      </c>
      <c r="E19" s="12" t="s">
        <v>8</v>
      </c>
      <c r="F19" s="12">
        <v>3.5929667040778157E-2</v>
      </c>
    </row>
    <row r="20" spans="2:6" x14ac:dyDescent="0.35">
      <c r="B20" s="12" t="s">
        <v>25</v>
      </c>
      <c r="C20" s="12" t="s">
        <v>6</v>
      </c>
      <c r="D20" s="12" t="s">
        <v>7</v>
      </c>
      <c r="E20" s="12" t="s">
        <v>8</v>
      </c>
      <c r="F20" s="12">
        <v>3.7757105943152451E-2</v>
      </c>
    </row>
    <row r="21" spans="2:6" x14ac:dyDescent="0.35">
      <c r="B21" s="12" t="s">
        <v>25</v>
      </c>
      <c r="C21" s="12" t="s">
        <v>6</v>
      </c>
      <c r="D21" s="12" t="s">
        <v>7</v>
      </c>
      <c r="E21" s="12" t="s">
        <v>8</v>
      </c>
      <c r="F21" s="12">
        <v>3.1220159151193638E-2</v>
      </c>
    </row>
    <row r="22" spans="2:6" x14ac:dyDescent="0.35">
      <c r="B22" s="12" t="s">
        <v>25</v>
      </c>
      <c r="C22" s="12" t="s">
        <v>6</v>
      </c>
      <c r="D22" s="12" t="s">
        <v>7</v>
      </c>
      <c r="E22" s="12" t="s">
        <v>8</v>
      </c>
      <c r="F22" s="12">
        <v>3.5495813133539E-2</v>
      </c>
    </row>
    <row r="23" spans="2:6" x14ac:dyDescent="0.35">
      <c r="B23" s="12" t="s">
        <v>25</v>
      </c>
      <c r="C23" s="12" t="s">
        <v>6</v>
      </c>
      <c r="D23" s="12" t="s">
        <v>7</v>
      </c>
      <c r="E23" s="12" t="s">
        <v>8</v>
      </c>
      <c r="F23" s="12">
        <v>3.6798853320592455E-2</v>
      </c>
    </row>
    <row r="24" spans="2:6" x14ac:dyDescent="0.35">
      <c r="B24" s="12" t="s">
        <v>25</v>
      </c>
      <c r="C24" s="12" t="s">
        <v>6</v>
      </c>
      <c r="D24" s="12" t="s">
        <v>7</v>
      </c>
      <c r="E24" s="12" t="s">
        <v>8</v>
      </c>
      <c r="F24" s="12">
        <v>3.5650823237030123E-2</v>
      </c>
    </row>
    <row r="25" spans="2:6" x14ac:dyDescent="0.35">
      <c r="B25" s="12" t="s">
        <v>25</v>
      </c>
      <c r="C25" s="12" t="s">
        <v>6</v>
      </c>
      <c r="D25" s="12" t="s">
        <v>7</v>
      </c>
      <c r="E25" s="12" t="s">
        <v>8</v>
      </c>
      <c r="F25" s="12">
        <v>3.0810405202601299E-2</v>
      </c>
    </row>
    <row r="26" spans="2:6" x14ac:dyDescent="0.35">
      <c r="B26" s="12" t="s">
        <v>25</v>
      </c>
      <c r="C26" s="12" t="s">
        <v>6</v>
      </c>
      <c r="D26" s="12" t="s">
        <v>7</v>
      </c>
      <c r="E26" s="12" t="s">
        <v>8</v>
      </c>
      <c r="F26" s="12">
        <v>3.2121431152873151E-2</v>
      </c>
    </row>
    <row r="27" spans="2:6" x14ac:dyDescent="0.35">
      <c r="B27" s="12" t="s">
        <v>25</v>
      </c>
      <c r="C27" s="12" t="s">
        <v>6</v>
      </c>
      <c r="D27" s="12" t="s">
        <v>7</v>
      </c>
      <c r="E27" s="12" t="s">
        <v>8</v>
      </c>
      <c r="F27" s="12">
        <v>3.1780381346198018E-2</v>
      </c>
    </row>
    <row r="28" spans="2:6" x14ac:dyDescent="0.35">
      <c r="B28" s="12" t="s">
        <v>25</v>
      </c>
      <c r="C28" s="12" t="s">
        <v>6</v>
      </c>
      <c r="D28" s="12" t="s">
        <v>7</v>
      </c>
      <c r="E28" s="12" t="s">
        <v>8</v>
      </c>
      <c r="F28" s="12">
        <v>3.4169675090252712E-2</v>
      </c>
    </row>
    <row r="29" spans="2:6" x14ac:dyDescent="0.35">
      <c r="B29" s="12" t="s">
        <v>27</v>
      </c>
      <c r="C29" s="12" t="s">
        <v>6</v>
      </c>
      <c r="D29" s="12" t="s">
        <v>7</v>
      </c>
      <c r="E29" s="12" t="s">
        <v>8</v>
      </c>
      <c r="F29" s="12">
        <v>3.7315353968740424E-2</v>
      </c>
    </row>
    <row r="30" spans="2:6" x14ac:dyDescent="0.35">
      <c r="B30" s="12" t="s">
        <v>27</v>
      </c>
      <c r="C30" s="12" t="s">
        <v>6</v>
      </c>
      <c r="D30" s="12" t="s">
        <v>7</v>
      </c>
      <c r="E30" s="12" t="s">
        <v>8</v>
      </c>
      <c r="F30" s="12">
        <v>4.1862068965517245E-2</v>
      </c>
    </row>
    <row r="31" spans="2:6" x14ac:dyDescent="0.35">
      <c r="B31" s="12" t="s">
        <v>27</v>
      </c>
      <c r="C31" s="12" t="s">
        <v>6</v>
      </c>
      <c r="D31" s="12" t="s">
        <v>7</v>
      </c>
      <c r="E31" s="12" t="s">
        <v>8</v>
      </c>
      <c r="F31" s="12">
        <v>3.337259923175416E-2</v>
      </c>
    </row>
    <row r="32" spans="2:6" x14ac:dyDescent="0.35">
      <c r="B32" s="12" t="s">
        <v>27</v>
      </c>
      <c r="C32" s="12" t="s">
        <v>6</v>
      </c>
      <c r="D32" s="12" t="s">
        <v>7</v>
      </c>
      <c r="E32" s="12" t="s">
        <v>8</v>
      </c>
      <c r="F32" s="12">
        <v>3.4236236753683119E-2</v>
      </c>
    </row>
    <row r="33" spans="2:6" x14ac:dyDescent="0.35">
      <c r="B33" s="12" t="s">
        <v>27</v>
      </c>
      <c r="C33" s="12" t="s">
        <v>6</v>
      </c>
      <c r="D33" s="12" t="s">
        <v>7</v>
      </c>
      <c r="E33" s="12" t="s">
        <v>8</v>
      </c>
      <c r="F33" s="12">
        <v>3.4961218040792878E-2</v>
      </c>
    </row>
    <row r="34" spans="2:6" x14ac:dyDescent="0.35">
      <c r="B34" s="12" t="s">
        <v>20</v>
      </c>
      <c r="C34" s="12" t="s">
        <v>21</v>
      </c>
      <c r="D34" s="12" t="s">
        <v>7</v>
      </c>
      <c r="E34" s="12" t="s">
        <v>8</v>
      </c>
      <c r="F34" s="12">
        <v>3.9008379888268156E-2</v>
      </c>
    </row>
    <row r="35" spans="2:6" x14ac:dyDescent="0.35">
      <c r="B35" s="12" t="s">
        <v>20</v>
      </c>
      <c r="C35" s="12" t="s">
        <v>21</v>
      </c>
      <c r="D35" s="12" t="s">
        <v>7</v>
      </c>
      <c r="E35" s="12" t="s">
        <v>8</v>
      </c>
      <c r="F35" s="12">
        <v>3.7062068965517246E-2</v>
      </c>
    </row>
    <row r="36" spans="2:6" x14ac:dyDescent="0.35">
      <c r="B36" s="12" t="s">
        <v>20</v>
      </c>
      <c r="C36" s="12" t="s">
        <v>21</v>
      </c>
      <c r="D36" s="12" t="s">
        <v>7</v>
      </c>
      <c r="E36" s="12" t="s">
        <v>8</v>
      </c>
      <c r="F36" s="12">
        <v>4.4056399132321039E-2</v>
      </c>
    </row>
    <row r="37" spans="2:6" x14ac:dyDescent="0.35">
      <c r="B37" s="12" t="s">
        <v>20</v>
      </c>
      <c r="C37" s="12" t="s">
        <v>21</v>
      </c>
      <c r="D37" s="12" t="s">
        <v>7</v>
      </c>
      <c r="E37" s="12" t="s">
        <v>8</v>
      </c>
      <c r="F37" s="12">
        <v>4.4182156133828997E-2</v>
      </c>
    </row>
    <row r="38" spans="2:6" x14ac:dyDescent="0.35">
      <c r="B38" s="12" t="s">
        <v>20</v>
      </c>
      <c r="C38" s="12" t="s">
        <v>21</v>
      </c>
      <c r="D38" s="12" t="s">
        <v>7</v>
      </c>
      <c r="E38" s="12" t="s">
        <v>8</v>
      </c>
      <c r="F38" s="12">
        <v>3.9682299546142212E-2</v>
      </c>
    </row>
    <row r="39" spans="2:6" x14ac:dyDescent="0.35">
      <c r="B39" s="12" t="s">
        <v>20</v>
      </c>
      <c r="C39" s="12" t="s">
        <v>21</v>
      </c>
      <c r="D39" s="12" t="s">
        <v>7</v>
      </c>
      <c r="E39" s="12" t="s">
        <v>8</v>
      </c>
      <c r="F39" s="12">
        <v>4.1030444964871203E-2</v>
      </c>
    </row>
    <row r="40" spans="2:6" x14ac:dyDescent="0.35">
      <c r="B40" s="12" t="s">
        <v>20</v>
      </c>
      <c r="C40" s="12" t="s">
        <v>21</v>
      </c>
      <c r="D40" s="12" t="s">
        <v>7</v>
      </c>
      <c r="E40" s="12" t="s">
        <v>8</v>
      </c>
      <c r="F40" s="12">
        <v>6.3455851288550899E-2</v>
      </c>
    </row>
    <row r="41" spans="2:6" x14ac:dyDescent="0.35">
      <c r="B41" s="12" t="s">
        <v>20</v>
      </c>
      <c r="C41" s="12" t="s">
        <v>21</v>
      </c>
      <c r="D41" s="12" t="s">
        <v>7</v>
      </c>
      <c r="E41" s="12" t="s">
        <v>8</v>
      </c>
      <c r="F41" s="12">
        <v>3.4119556397078719E-2</v>
      </c>
    </row>
    <row r="42" spans="2:6" x14ac:dyDescent="0.35">
      <c r="B42" s="12" t="s">
        <v>20</v>
      </c>
      <c r="C42" s="12" t="s">
        <v>21</v>
      </c>
      <c r="D42" s="12" t="s">
        <v>7</v>
      </c>
      <c r="E42" s="12" t="s">
        <v>8</v>
      </c>
      <c r="F42" s="12">
        <v>3.3891911498005078E-2</v>
      </c>
    </row>
    <row r="43" spans="2:6" x14ac:dyDescent="0.35">
      <c r="B43" s="12" t="s">
        <v>22</v>
      </c>
      <c r="C43" s="12" t="s">
        <v>21</v>
      </c>
      <c r="D43" s="12" t="s">
        <v>7</v>
      </c>
      <c r="E43" s="12" t="s">
        <v>8</v>
      </c>
      <c r="F43" s="12">
        <v>5.6684073107049621E-2</v>
      </c>
    </row>
    <row r="44" spans="2:6" x14ac:dyDescent="0.35">
      <c r="B44" s="12" t="s">
        <v>22</v>
      </c>
      <c r="C44" s="12" t="s">
        <v>21</v>
      </c>
      <c r="D44" s="12" t="s">
        <v>7</v>
      </c>
      <c r="E44" s="12" t="s">
        <v>8</v>
      </c>
      <c r="F44" s="12">
        <v>3.7519531249999995E-2</v>
      </c>
    </row>
    <row r="45" spans="2:6" x14ac:dyDescent="0.35">
      <c r="B45" s="12" t="s">
        <v>22</v>
      </c>
      <c r="C45" s="12" t="s">
        <v>21</v>
      </c>
      <c r="D45" s="12" t="s">
        <v>7</v>
      </c>
      <c r="E45" s="12" t="s">
        <v>8</v>
      </c>
      <c r="F45" s="12">
        <v>3.6986869384934347E-2</v>
      </c>
    </row>
    <row r="46" spans="2:6" x14ac:dyDescent="0.35">
      <c r="B46" s="12" t="s">
        <v>22</v>
      </c>
      <c r="C46" s="12" t="s">
        <v>21</v>
      </c>
      <c r="D46" s="12" t="s">
        <v>7</v>
      </c>
      <c r="E46" s="12" t="s">
        <v>8</v>
      </c>
      <c r="F46" s="12">
        <v>3.7505154639175253E-2</v>
      </c>
    </row>
    <row r="47" spans="2:6" x14ac:dyDescent="0.35">
      <c r="B47" s="12" t="s">
        <v>22</v>
      </c>
      <c r="C47" s="12" t="s">
        <v>21</v>
      </c>
      <c r="D47" s="12" t="s">
        <v>7</v>
      </c>
      <c r="E47" s="12" t="s">
        <v>8</v>
      </c>
      <c r="F47" s="12">
        <v>3.6211901306240926E-2</v>
      </c>
    </row>
    <row r="48" spans="2:6" x14ac:dyDescent="0.35">
      <c r="B48" s="12" t="s">
        <v>22</v>
      </c>
      <c r="C48" s="12" t="s">
        <v>21</v>
      </c>
      <c r="D48" s="12" t="s">
        <v>7</v>
      </c>
      <c r="E48" s="12" t="s">
        <v>8</v>
      </c>
      <c r="F48" s="12">
        <v>4.1766233766233764E-2</v>
      </c>
    </row>
    <row r="49" spans="2:6" x14ac:dyDescent="0.35">
      <c r="B49" s="12" t="s">
        <v>22</v>
      </c>
      <c r="C49" s="12" t="s">
        <v>21</v>
      </c>
      <c r="D49" s="12" t="s">
        <v>7</v>
      </c>
      <c r="E49" s="12" t="s">
        <v>8</v>
      </c>
      <c r="F49" s="12">
        <v>2.9604018912529551E-2</v>
      </c>
    </row>
    <row r="50" spans="2:6" x14ac:dyDescent="0.35">
      <c r="B50" s="12" t="s">
        <v>22</v>
      </c>
      <c r="C50" s="12" t="s">
        <v>21</v>
      </c>
      <c r="D50" s="12" t="s">
        <v>7</v>
      </c>
      <c r="E50" s="12" t="s">
        <v>8</v>
      </c>
      <c r="F50" s="12">
        <v>2.9962702030667216E-2</v>
      </c>
    </row>
    <row r="51" spans="2:6" x14ac:dyDescent="0.35">
      <c r="B51" s="12" t="s">
        <v>22</v>
      </c>
      <c r="C51" s="12" t="s">
        <v>21</v>
      </c>
      <c r="D51" s="12" t="s">
        <v>7</v>
      </c>
      <c r="E51" s="12" t="s">
        <v>8</v>
      </c>
      <c r="F51" s="12">
        <v>2.9448725548310614E-2</v>
      </c>
    </row>
    <row r="52" spans="2:6" x14ac:dyDescent="0.35">
      <c r="B52" s="12" t="s">
        <v>22</v>
      </c>
      <c r="C52" s="12" t="s">
        <v>21</v>
      </c>
      <c r="D52" s="12" t="s">
        <v>7</v>
      </c>
      <c r="E52" s="12" t="s">
        <v>8</v>
      </c>
      <c r="F52" s="12">
        <v>3.5499515033947625E-2</v>
      </c>
    </row>
    <row r="53" spans="2:6" x14ac:dyDescent="0.35">
      <c r="B53" s="12" t="s">
        <v>22</v>
      </c>
      <c r="C53" s="12" t="s">
        <v>21</v>
      </c>
      <c r="D53" s="12" t="s">
        <v>7</v>
      </c>
      <c r="E53" s="12" t="s">
        <v>8</v>
      </c>
      <c r="F53" s="12">
        <v>2.5329835082458771E-2</v>
      </c>
    </row>
    <row r="54" spans="2:6" x14ac:dyDescent="0.35">
      <c r="B54" s="12" t="s">
        <v>22</v>
      </c>
      <c r="C54" s="12" t="s">
        <v>21</v>
      </c>
      <c r="D54" s="12" t="s">
        <v>7</v>
      </c>
      <c r="E54" s="12" t="s">
        <v>8</v>
      </c>
      <c r="F54" s="12">
        <v>2.9297606659729452E-2</v>
      </c>
    </row>
    <row r="55" spans="2:6" x14ac:dyDescent="0.35">
      <c r="B55" s="12" t="s">
        <v>24</v>
      </c>
      <c r="C55" s="12" t="s">
        <v>21</v>
      </c>
      <c r="D55" s="12" t="s">
        <v>7</v>
      </c>
      <c r="E55" s="12" t="s">
        <v>8</v>
      </c>
      <c r="F55" s="12">
        <v>4.0435374149659864E-2</v>
      </c>
    </row>
    <row r="56" spans="2:6" x14ac:dyDescent="0.35">
      <c r="B56" s="12" t="s">
        <v>24</v>
      </c>
      <c r="C56" s="12" t="s">
        <v>21</v>
      </c>
      <c r="D56" s="12" t="s">
        <v>7</v>
      </c>
      <c r="E56" s="12" t="s">
        <v>8</v>
      </c>
      <c r="F56" s="12">
        <v>4.4710632570659492E-2</v>
      </c>
    </row>
    <row r="57" spans="2:6" x14ac:dyDescent="0.35">
      <c r="B57" s="12" t="s">
        <v>24</v>
      </c>
      <c r="C57" s="12" t="s">
        <v>21</v>
      </c>
      <c r="D57" s="12" t="s">
        <v>7</v>
      </c>
      <c r="E57" s="12" t="s">
        <v>8</v>
      </c>
      <c r="F57" s="12">
        <v>6.2281879194630872E-2</v>
      </c>
    </row>
    <row r="58" spans="2:6" x14ac:dyDescent="0.35">
      <c r="B58" s="12" t="s">
        <v>24</v>
      </c>
      <c r="C58" s="12" t="s">
        <v>21</v>
      </c>
      <c r="D58" s="12" t="s">
        <v>7</v>
      </c>
      <c r="E58" s="12" t="s">
        <v>8</v>
      </c>
      <c r="F58" s="12">
        <v>3.9747126436781612E-2</v>
      </c>
    </row>
    <row r="59" spans="2:6" x14ac:dyDescent="0.35">
      <c r="B59" s="12" t="s">
        <v>24</v>
      </c>
      <c r="C59" s="12" t="s">
        <v>21</v>
      </c>
      <c r="D59" s="12" t="s">
        <v>7</v>
      </c>
      <c r="E59" s="12" t="s">
        <v>8</v>
      </c>
      <c r="F59" s="12">
        <v>4.5353159851301117E-2</v>
      </c>
    </row>
    <row r="60" spans="2:6" x14ac:dyDescent="0.35">
      <c r="B60" s="12" t="s">
        <v>24</v>
      </c>
      <c r="C60" s="12" t="s">
        <v>21</v>
      </c>
      <c r="D60" s="12" t="s">
        <v>7</v>
      </c>
      <c r="E60" s="12" t="s">
        <v>8</v>
      </c>
      <c r="F60" s="12">
        <v>4.4702842377260986E-2</v>
      </c>
    </row>
    <row r="61" spans="2:6" x14ac:dyDescent="0.35">
      <c r="B61" s="12" t="s">
        <v>24</v>
      </c>
      <c r="C61" s="12" t="s">
        <v>21</v>
      </c>
      <c r="D61" s="12" t="s">
        <v>7</v>
      </c>
      <c r="E61" s="12" t="s">
        <v>8</v>
      </c>
      <c r="F61" s="12">
        <v>4.2802395209580825E-2</v>
      </c>
    </row>
    <row r="62" spans="2:6" x14ac:dyDescent="0.35">
      <c r="B62" s="12" t="s">
        <v>24</v>
      </c>
      <c r="C62" s="12" t="s">
        <v>21</v>
      </c>
      <c r="D62" s="12" t="s">
        <v>7</v>
      </c>
      <c r="E62" s="12" t="s">
        <v>8</v>
      </c>
      <c r="F62" s="12">
        <v>4.8595988538681946E-2</v>
      </c>
    </row>
    <row r="63" spans="2:6" x14ac:dyDescent="0.35">
      <c r="B63" s="12" t="s">
        <v>24</v>
      </c>
      <c r="C63" s="12" t="s">
        <v>21</v>
      </c>
      <c r="D63" s="12" t="s">
        <v>7</v>
      </c>
      <c r="E63" s="12" t="s">
        <v>8</v>
      </c>
      <c r="F63" s="12">
        <v>2.7092324805339268E-2</v>
      </c>
    </row>
    <row r="64" spans="2:6" x14ac:dyDescent="0.35">
      <c r="B64" s="12" t="s">
        <v>24</v>
      </c>
      <c r="C64" s="12" t="s">
        <v>21</v>
      </c>
      <c r="D64" s="12" t="s">
        <v>7</v>
      </c>
      <c r="E64" s="12" t="s">
        <v>8</v>
      </c>
      <c r="F64" s="12">
        <v>4.0719794344473009E-2</v>
      </c>
    </row>
    <row r="65" spans="2:6" x14ac:dyDescent="0.35">
      <c r="B65" s="12" t="s">
        <v>24</v>
      </c>
      <c r="C65" s="12" t="s">
        <v>21</v>
      </c>
      <c r="D65" s="12" t="s">
        <v>7</v>
      </c>
      <c r="E65" s="12" t="s">
        <v>8</v>
      </c>
      <c r="F65" s="12">
        <v>2.9757645701096364E-2</v>
      </c>
    </row>
    <row r="66" spans="2:6" x14ac:dyDescent="0.35">
      <c r="B66" s="12" t="s">
        <v>24</v>
      </c>
      <c r="C66" s="12" t="s">
        <v>21</v>
      </c>
      <c r="D66" s="12" t="s">
        <v>7</v>
      </c>
      <c r="E66" s="12" t="s">
        <v>8</v>
      </c>
      <c r="F66" s="12">
        <v>2.9144131586283799E-2</v>
      </c>
    </row>
    <row r="67" spans="2:6" x14ac:dyDescent="0.35">
      <c r="B67" s="12" t="s">
        <v>24</v>
      </c>
      <c r="C67" s="12" t="s">
        <v>21</v>
      </c>
      <c r="D67" s="12" t="s">
        <v>7</v>
      </c>
      <c r="E67" s="12" t="s">
        <v>8</v>
      </c>
      <c r="F67" s="12">
        <v>2.9920000000000002E-2</v>
      </c>
    </row>
    <row r="68" spans="2:6" x14ac:dyDescent="0.35">
      <c r="B68" s="12" t="s">
        <v>24</v>
      </c>
      <c r="C68" s="12" t="s">
        <v>21</v>
      </c>
      <c r="D68" s="12" t="s">
        <v>7</v>
      </c>
      <c r="E68" s="12" t="s">
        <v>8</v>
      </c>
      <c r="F68" s="12">
        <v>2.6499686912961801E-2</v>
      </c>
    </row>
    <row r="69" spans="2:6" x14ac:dyDescent="0.35">
      <c r="B69" s="12" t="s">
        <v>29</v>
      </c>
      <c r="C69" s="12" t="s">
        <v>21</v>
      </c>
      <c r="D69" s="12" t="s">
        <v>7</v>
      </c>
      <c r="E69" s="12" t="s">
        <v>8</v>
      </c>
      <c r="F69" s="12">
        <v>3.4862657757980704E-2</v>
      </c>
    </row>
    <row r="70" spans="2:6" x14ac:dyDescent="0.35">
      <c r="B70" s="12" t="s">
        <v>29</v>
      </c>
      <c r="C70" s="12" t="s">
        <v>21</v>
      </c>
      <c r="D70" s="12" t="s">
        <v>7</v>
      </c>
      <c r="E70" s="12" t="s">
        <v>8</v>
      </c>
      <c r="F70" s="12">
        <v>3.9209683161267356E-2</v>
      </c>
    </row>
    <row r="71" spans="2:6" x14ac:dyDescent="0.35">
      <c r="B71" s="12" t="s">
        <v>29</v>
      </c>
      <c r="C71" s="12" t="s">
        <v>21</v>
      </c>
      <c r="D71" s="12" t="s">
        <v>7</v>
      </c>
      <c r="E71" s="12" t="s">
        <v>8</v>
      </c>
      <c r="F71" s="12">
        <v>4.2045529528208503E-2</v>
      </c>
    </row>
    <row r="72" spans="2:6" x14ac:dyDescent="0.35">
      <c r="B72" s="12" t="s">
        <v>29</v>
      </c>
      <c r="C72" s="12" t="s">
        <v>21</v>
      </c>
      <c r="D72" s="12" t="s">
        <v>7</v>
      </c>
      <c r="E72" s="12" t="s">
        <v>8</v>
      </c>
      <c r="F72" s="12">
        <v>3.4700643245917866E-2</v>
      </c>
    </row>
    <row r="73" spans="2:6" x14ac:dyDescent="0.35">
      <c r="B73" s="12" t="s">
        <v>29</v>
      </c>
      <c r="C73" s="12" t="s">
        <v>21</v>
      </c>
      <c r="D73" s="12" t="s">
        <v>7</v>
      </c>
      <c r="E73" s="12" t="s">
        <v>8</v>
      </c>
      <c r="F73" s="12">
        <v>3.2868297761582517E-2</v>
      </c>
    </row>
    <row r="74" spans="2:6" x14ac:dyDescent="0.35">
      <c r="B74" s="12" t="s">
        <v>29</v>
      </c>
      <c r="C74" s="12" t="s">
        <v>21</v>
      </c>
      <c r="D74" s="12" t="s">
        <v>7</v>
      </c>
      <c r="E74" s="12" t="s">
        <v>8</v>
      </c>
      <c r="F74" s="12">
        <v>3.541390374331551E-2</v>
      </c>
    </row>
    <row r="75" spans="2:6" x14ac:dyDescent="0.35">
      <c r="B75" s="12" t="s">
        <v>30</v>
      </c>
      <c r="C75" s="12" t="s">
        <v>21</v>
      </c>
      <c r="D75" s="12" t="s">
        <v>7</v>
      </c>
      <c r="E75" s="12" t="s">
        <v>8</v>
      </c>
      <c r="F75" s="12">
        <v>3.2553294573643414E-2</v>
      </c>
    </row>
    <row r="76" spans="2:6" x14ac:dyDescent="0.35">
      <c r="B76" s="12" t="s">
        <v>30</v>
      </c>
      <c r="C76" s="12" t="s">
        <v>21</v>
      </c>
      <c r="D76" s="12" t="s">
        <v>7</v>
      </c>
      <c r="E76" s="12" t="s">
        <v>8</v>
      </c>
      <c r="F76" s="12">
        <v>3.8207321245295932E-2</v>
      </c>
    </row>
    <row r="77" spans="2:6" x14ac:dyDescent="0.35">
      <c r="B77" s="12" t="s">
        <v>30</v>
      </c>
      <c r="C77" s="12" t="s">
        <v>21</v>
      </c>
      <c r="D77" s="12" t="s">
        <v>7</v>
      </c>
      <c r="E77" s="12" t="s">
        <v>8</v>
      </c>
      <c r="F77" s="12">
        <v>4.5226950354609934E-2</v>
      </c>
    </row>
    <row r="78" spans="2:6" x14ac:dyDescent="0.35">
      <c r="B78" s="12" t="s">
        <v>30</v>
      </c>
      <c r="C78" s="12" t="s">
        <v>21</v>
      </c>
      <c r="D78" s="12" t="s">
        <v>7</v>
      </c>
      <c r="E78" s="12" t="s">
        <v>8</v>
      </c>
      <c r="F78" s="12">
        <v>3.426079176917915E-2</v>
      </c>
    </row>
    <row r="79" spans="2:6" x14ac:dyDescent="0.35">
      <c r="B79" s="12" t="s">
        <v>30</v>
      </c>
      <c r="C79" s="12" t="s">
        <v>21</v>
      </c>
      <c r="D79" s="12" t="s">
        <v>7</v>
      </c>
      <c r="E79" s="12" t="s">
        <v>8</v>
      </c>
      <c r="F79" s="12">
        <v>3.2427843803056029E-2</v>
      </c>
    </row>
    <row r="80" spans="2:6" x14ac:dyDescent="0.35">
      <c r="B80" s="12" t="s">
        <v>30</v>
      </c>
      <c r="C80" s="12" t="s">
        <v>21</v>
      </c>
      <c r="D80" s="12" t="s">
        <v>7</v>
      </c>
      <c r="E80" s="12" t="s">
        <v>8</v>
      </c>
      <c r="F80" s="12">
        <v>3.4333895446880272E-2</v>
      </c>
    </row>
    <row r="81" spans="2:6" x14ac:dyDescent="0.35">
      <c r="B81" s="12" t="s">
        <v>30</v>
      </c>
      <c r="C81" s="12" t="s">
        <v>21</v>
      </c>
      <c r="D81" s="12" t="s">
        <v>7</v>
      </c>
      <c r="E81" s="12" t="s">
        <v>8</v>
      </c>
      <c r="F81" s="12">
        <v>3.1530472271213007E-2</v>
      </c>
    </row>
    <row r="82" spans="2:6" x14ac:dyDescent="0.35">
      <c r="B82" s="13" t="s">
        <v>32</v>
      </c>
      <c r="C82" s="13" t="s">
        <v>39</v>
      </c>
      <c r="D82" s="13" t="s">
        <v>40</v>
      </c>
      <c r="E82" s="13" t="s">
        <v>8</v>
      </c>
      <c r="F82" s="13">
        <v>4.0256177737474488E-2</v>
      </c>
    </row>
    <row r="83" spans="2:6" x14ac:dyDescent="0.35">
      <c r="B83" s="13" t="s">
        <v>32</v>
      </c>
      <c r="C83" s="13" t="s">
        <v>39</v>
      </c>
      <c r="D83" s="13" t="s">
        <v>40</v>
      </c>
      <c r="E83" s="13" t="s">
        <v>8</v>
      </c>
      <c r="F83" s="13">
        <v>4.4381578947368418E-2</v>
      </c>
    </row>
    <row r="84" spans="2:6" x14ac:dyDescent="0.35">
      <c r="B84" s="13" t="s">
        <v>32</v>
      </c>
      <c r="C84" s="13" t="s">
        <v>39</v>
      </c>
      <c r="D84" s="13" t="s">
        <v>40</v>
      </c>
      <c r="E84" s="13" t="s">
        <v>8</v>
      </c>
      <c r="F84" s="13">
        <v>3.7802757158006364E-2</v>
      </c>
    </row>
    <row r="85" spans="2:6" x14ac:dyDescent="0.35">
      <c r="B85" s="13" t="s">
        <v>32</v>
      </c>
      <c r="C85" s="13" t="s">
        <v>39</v>
      </c>
      <c r="D85" s="13" t="s">
        <v>40</v>
      </c>
      <c r="E85" s="13" t="s">
        <v>8</v>
      </c>
      <c r="F85" s="13">
        <v>3.1651624548736462E-2</v>
      </c>
    </row>
    <row r="86" spans="2:6" x14ac:dyDescent="0.35">
      <c r="B86" s="13" t="s">
        <v>32</v>
      </c>
      <c r="C86" s="13" t="s">
        <v>39</v>
      </c>
      <c r="D86" s="13" t="s">
        <v>40</v>
      </c>
      <c r="E86" s="13" t="s">
        <v>8</v>
      </c>
      <c r="F86" s="13">
        <v>3.5924404272801969E-2</v>
      </c>
    </row>
    <row r="87" spans="2:6" x14ac:dyDescent="0.35">
      <c r="B87" s="13" t="s">
        <v>32</v>
      </c>
      <c r="C87" s="13" t="s">
        <v>39</v>
      </c>
      <c r="D87" s="13" t="s">
        <v>40</v>
      </c>
      <c r="E87" s="13" t="s">
        <v>8</v>
      </c>
      <c r="F87" s="13">
        <v>4.2706351641607854E-2</v>
      </c>
    </row>
    <row r="88" spans="2:6" x14ac:dyDescent="0.35">
      <c r="B88" s="13" t="s">
        <v>33</v>
      </c>
      <c r="C88" s="13" t="s">
        <v>39</v>
      </c>
      <c r="D88" s="13" t="s">
        <v>40</v>
      </c>
      <c r="E88" s="13" t="s">
        <v>8</v>
      </c>
      <c r="F88" s="13">
        <v>4.7050990581357588E-2</v>
      </c>
    </row>
    <row r="89" spans="2:6" x14ac:dyDescent="0.35">
      <c r="B89" s="13" t="s">
        <v>33</v>
      </c>
      <c r="C89" s="13" t="s">
        <v>39</v>
      </c>
      <c r="D89" s="13" t="s">
        <v>40</v>
      </c>
      <c r="E89" s="13" t="s">
        <v>8</v>
      </c>
      <c r="F89" s="13">
        <v>3.4486765655261459E-2</v>
      </c>
    </row>
    <row r="90" spans="2:6" x14ac:dyDescent="0.35">
      <c r="B90" s="13" t="s">
        <v>33</v>
      </c>
      <c r="C90" s="13" t="s">
        <v>39</v>
      </c>
      <c r="D90" s="13" t="s">
        <v>40</v>
      </c>
      <c r="E90" s="13" t="s">
        <v>8</v>
      </c>
      <c r="F90" s="13">
        <v>4.2124960355217254E-2</v>
      </c>
    </row>
    <row r="91" spans="2:6" x14ac:dyDescent="0.35">
      <c r="B91" s="13" t="s">
        <v>33</v>
      </c>
      <c r="C91" s="13" t="s">
        <v>39</v>
      </c>
      <c r="D91" s="13" t="s">
        <v>40</v>
      </c>
      <c r="E91" s="13" t="s">
        <v>8</v>
      </c>
      <c r="F91" s="13">
        <v>4.0612959719789836E-2</v>
      </c>
    </row>
    <row r="92" spans="2:6" x14ac:dyDescent="0.35">
      <c r="B92" s="13" t="s">
        <v>33</v>
      </c>
      <c r="C92" s="13" t="s">
        <v>39</v>
      </c>
      <c r="D92" s="13" t="s">
        <v>40</v>
      </c>
      <c r="E92" s="13" t="s">
        <v>8</v>
      </c>
      <c r="F92" s="13">
        <v>3.5224438902743148E-2</v>
      </c>
    </row>
    <row r="93" spans="2:6" x14ac:dyDescent="0.35">
      <c r="B93" s="13" t="s">
        <v>32</v>
      </c>
      <c r="C93" s="13" t="s">
        <v>39</v>
      </c>
      <c r="D93" s="13" t="s">
        <v>40</v>
      </c>
      <c r="E93" s="13" t="s">
        <v>8</v>
      </c>
      <c r="F93" s="13">
        <v>4.6077377753895761E-2</v>
      </c>
    </row>
    <row r="94" spans="2:6" x14ac:dyDescent="0.35">
      <c r="B94" s="13" t="s">
        <v>32</v>
      </c>
      <c r="C94" s="13" t="s">
        <v>39</v>
      </c>
      <c r="D94" s="13" t="s">
        <v>40</v>
      </c>
      <c r="E94" s="13" t="s">
        <v>8</v>
      </c>
      <c r="F94" s="13">
        <v>5.7019268580416831E-2</v>
      </c>
    </row>
    <row r="95" spans="2:6" x14ac:dyDescent="0.35">
      <c r="B95" s="13" t="s">
        <v>32</v>
      </c>
      <c r="C95" s="13" t="s">
        <v>39</v>
      </c>
      <c r="D95" s="13" t="s">
        <v>40</v>
      </c>
      <c r="E95" s="13" t="s">
        <v>8</v>
      </c>
      <c r="F95" s="13">
        <v>4.7595744680851065E-2</v>
      </c>
    </row>
    <row r="96" spans="2:6" x14ac:dyDescent="0.35">
      <c r="B96" s="13" t="s">
        <v>32</v>
      </c>
      <c r="C96" s="13" t="s">
        <v>39</v>
      </c>
      <c r="D96" s="13" t="s">
        <v>40</v>
      </c>
      <c r="E96" s="13" t="s">
        <v>8</v>
      </c>
      <c r="F96" s="13">
        <v>5.4948195784208655E-2</v>
      </c>
    </row>
    <row r="97" spans="2:6" x14ac:dyDescent="0.35">
      <c r="B97" s="13" t="s">
        <v>33</v>
      </c>
      <c r="C97" s="13" t="s">
        <v>39</v>
      </c>
      <c r="D97" s="13" t="s">
        <v>40</v>
      </c>
      <c r="E97" s="13" t="s">
        <v>8</v>
      </c>
      <c r="F97" s="13">
        <v>5.2363840539023022E-2</v>
      </c>
    </row>
    <row r="98" spans="2:6" x14ac:dyDescent="0.35">
      <c r="B98" s="13" t="s">
        <v>33</v>
      </c>
      <c r="C98" s="13" t="s">
        <v>39</v>
      </c>
      <c r="D98" s="13" t="s">
        <v>40</v>
      </c>
      <c r="E98" s="13" t="s">
        <v>8</v>
      </c>
      <c r="F98" s="13">
        <v>5.5028386050283866E-2</v>
      </c>
    </row>
    <row r="99" spans="2:6" x14ac:dyDescent="0.35">
      <c r="B99" s="13" t="s">
        <v>33</v>
      </c>
      <c r="C99" s="13" t="s">
        <v>39</v>
      </c>
      <c r="D99" s="13" t="s">
        <v>40</v>
      </c>
      <c r="E99" s="13" t="s">
        <v>8</v>
      </c>
      <c r="F99" s="13">
        <v>4.9563106796116502E-2</v>
      </c>
    </row>
    <row r="100" spans="2:6" x14ac:dyDescent="0.35">
      <c r="B100" s="13" t="s">
        <v>33</v>
      </c>
      <c r="C100" s="13" t="s">
        <v>39</v>
      </c>
      <c r="D100" s="13" t="s">
        <v>40</v>
      </c>
      <c r="E100" s="13" t="s">
        <v>8</v>
      </c>
      <c r="F100" s="13">
        <v>4.6951827242524911E-2</v>
      </c>
    </row>
    <row r="101" spans="2:6" x14ac:dyDescent="0.35">
      <c r="B101" s="13" t="s">
        <v>33</v>
      </c>
      <c r="C101" s="13" t="s">
        <v>39</v>
      </c>
      <c r="D101" s="13" t="s">
        <v>40</v>
      </c>
      <c r="E101" s="13" t="s">
        <v>8</v>
      </c>
      <c r="F101" s="13">
        <v>5.0766319772942291E-2</v>
      </c>
    </row>
    <row r="102" spans="2:6" x14ac:dyDescent="0.35">
      <c r="B102" s="12" t="s">
        <v>19</v>
      </c>
      <c r="C102" s="12" t="s">
        <v>6</v>
      </c>
      <c r="D102" s="12" t="s">
        <v>7</v>
      </c>
      <c r="E102" s="12" t="s">
        <v>42</v>
      </c>
      <c r="F102" s="12">
        <v>0.23872381000000001</v>
      </c>
    </row>
    <row r="103" spans="2:6" x14ac:dyDescent="0.35">
      <c r="B103" s="12" t="s">
        <v>19</v>
      </c>
      <c r="C103" s="12" t="s">
        <v>6</v>
      </c>
      <c r="D103" s="12" t="s">
        <v>7</v>
      </c>
      <c r="E103" s="12" t="s">
        <v>42</v>
      </c>
      <c r="F103" s="12">
        <v>0.16574187900000001</v>
      </c>
    </row>
    <row r="104" spans="2:6" x14ac:dyDescent="0.35">
      <c r="B104" s="12" t="s">
        <v>19</v>
      </c>
      <c r="C104" s="12" t="s">
        <v>6</v>
      </c>
      <c r="D104" s="12" t="s">
        <v>7</v>
      </c>
      <c r="E104" s="12" t="s">
        <v>42</v>
      </c>
      <c r="F104" s="12">
        <v>0.147479675</v>
      </c>
    </row>
    <row r="105" spans="2:6" x14ac:dyDescent="0.35">
      <c r="B105" s="12" t="s">
        <v>19</v>
      </c>
      <c r="C105" s="12" t="s">
        <v>6</v>
      </c>
      <c r="D105" s="12" t="s">
        <v>7</v>
      </c>
      <c r="E105" s="12" t="s">
        <v>42</v>
      </c>
      <c r="F105" s="12">
        <v>0.21084800000000001</v>
      </c>
    </row>
    <row r="106" spans="2:6" x14ac:dyDescent="0.35">
      <c r="B106" s="12" t="s">
        <v>19</v>
      </c>
      <c r="C106" s="12" t="s">
        <v>6</v>
      </c>
      <c r="D106" s="12" t="s">
        <v>7</v>
      </c>
      <c r="E106" s="12" t="s">
        <v>42</v>
      </c>
      <c r="F106" s="12">
        <v>0.20502013399999999</v>
      </c>
    </row>
    <row r="107" spans="2:6" x14ac:dyDescent="0.35">
      <c r="B107" s="12" t="s">
        <v>19</v>
      </c>
      <c r="C107" s="12" t="s">
        <v>6</v>
      </c>
      <c r="D107" s="12" t="s">
        <v>7</v>
      </c>
      <c r="E107" s="12" t="s">
        <v>42</v>
      </c>
      <c r="F107" s="12">
        <v>0.24301953800000001</v>
      </c>
    </row>
    <row r="108" spans="2:6" x14ac:dyDescent="0.35">
      <c r="B108" s="12" t="s">
        <v>19</v>
      </c>
      <c r="C108" s="12" t="s">
        <v>6</v>
      </c>
      <c r="D108" s="12" t="s">
        <v>7</v>
      </c>
      <c r="E108" s="12" t="s">
        <v>42</v>
      </c>
      <c r="F108" s="12">
        <v>0.180439024</v>
      </c>
    </row>
    <row r="109" spans="2:6" x14ac:dyDescent="0.35">
      <c r="B109" s="12" t="s">
        <v>19</v>
      </c>
      <c r="C109" s="12" t="s">
        <v>6</v>
      </c>
      <c r="D109" s="12" t="s">
        <v>7</v>
      </c>
      <c r="E109" s="12" t="s">
        <v>42</v>
      </c>
      <c r="F109" s="12">
        <v>0.264207792</v>
      </c>
    </row>
    <row r="110" spans="2:6" x14ac:dyDescent="0.35">
      <c r="B110" s="12" t="s">
        <v>25</v>
      </c>
      <c r="C110" s="12" t="s">
        <v>6</v>
      </c>
      <c r="D110" s="12" t="s">
        <v>7</v>
      </c>
      <c r="E110" s="12" t="s">
        <v>42</v>
      </c>
      <c r="F110" s="12">
        <v>7.5594713999999993E-2</v>
      </c>
    </row>
    <row r="111" spans="2:6" x14ac:dyDescent="0.35">
      <c r="B111" s="12" t="s">
        <v>25</v>
      </c>
      <c r="C111" s="12" t="s">
        <v>6</v>
      </c>
      <c r="D111" s="12" t="s">
        <v>7</v>
      </c>
      <c r="E111" s="12" t="s">
        <v>42</v>
      </c>
      <c r="F111" s="12">
        <v>5.4481577000000003E-2</v>
      </c>
    </row>
    <row r="112" spans="2:6" x14ac:dyDescent="0.35">
      <c r="B112" s="12" t="s">
        <v>25</v>
      </c>
      <c r="C112" s="12" t="s">
        <v>6</v>
      </c>
      <c r="D112" s="12" t="s">
        <v>7</v>
      </c>
      <c r="E112" s="12" t="s">
        <v>42</v>
      </c>
      <c r="F112" s="12">
        <v>6.8434237999999994E-2</v>
      </c>
    </row>
    <row r="113" spans="2:6" x14ac:dyDescent="0.35">
      <c r="B113" s="12" t="s">
        <v>25</v>
      </c>
      <c r="C113" s="12" t="s">
        <v>6</v>
      </c>
      <c r="D113" s="12" t="s">
        <v>7</v>
      </c>
      <c r="E113" s="12" t="s">
        <v>42</v>
      </c>
      <c r="F113" s="12">
        <v>6.5057306999999995E-2</v>
      </c>
    </row>
    <row r="114" spans="2:6" x14ac:dyDescent="0.35">
      <c r="B114" s="12" t="s">
        <v>25</v>
      </c>
      <c r="C114" s="12" t="s">
        <v>6</v>
      </c>
      <c r="D114" s="12" t="s">
        <v>7</v>
      </c>
      <c r="E114" s="12" t="s">
        <v>42</v>
      </c>
      <c r="F114" s="12">
        <v>5.0966936999999997E-2</v>
      </c>
    </row>
    <row r="115" spans="2:6" x14ac:dyDescent="0.35">
      <c r="B115" s="12" t="s">
        <v>25</v>
      </c>
      <c r="C115" s="12" t="s">
        <v>6</v>
      </c>
      <c r="D115" s="12" t="s">
        <v>7</v>
      </c>
      <c r="E115" s="12" t="s">
        <v>42</v>
      </c>
      <c r="F115" s="12">
        <v>5.0640543000000003E-2</v>
      </c>
    </row>
    <row r="116" spans="2:6" x14ac:dyDescent="0.35">
      <c r="B116" s="12" t="s">
        <v>25</v>
      </c>
      <c r="C116" s="12" t="s">
        <v>6</v>
      </c>
      <c r="D116" s="12" t="s">
        <v>7</v>
      </c>
      <c r="E116" s="12" t="s">
        <v>42</v>
      </c>
      <c r="F116" s="12">
        <v>4.1624431000000003E-2</v>
      </c>
    </row>
    <row r="117" spans="2:6" x14ac:dyDescent="0.35">
      <c r="B117" s="12" t="s">
        <v>25</v>
      </c>
      <c r="C117" s="12" t="s">
        <v>6</v>
      </c>
      <c r="D117" s="12" t="s">
        <v>7</v>
      </c>
      <c r="E117" s="12" t="s">
        <v>42</v>
      </c>
      <c r="F117" s="12">
        <v>5.0896638000000001E-2</v>
      </c>
    </row>
    <row r="118" spans="2:6" x14ac:dyDescent="0.35">
      <c r="B118" s="12" t="s">
        <v>25</v>
      </c>
      <c r="C118" s="12" t="s">
        <v>6</v>
      </c>
      <c r="D118" s="12" t="s">
        <v>7</v>
      </c>
      <c r="E118" s="12" t="s">
        <v>42</v>
      </c>
      <c r="F118" s="12">
        <v>6.6223010999999998E-2</v>
      </c>
    </row>
    <row r="119" spans="2:6" x14ac:dyDescent="0.35">
      <c r="B119" s="12" t="s">
        <v>25</v>
      </c>
      <c r="C119" s="12" t="s">
        <v>6</v>
      </c>
      <c r="D119" s="12" t="s">
        <v>7</v>
      </c>
      <c r="E119" s="12" t="s">
        <v>42</v>
      </c>
      <c r="F119" s="12">
        <v>9.1155885000000006E-2</v>
      </c>
    </row>
    <row r="120" spans="2:6" x14ac:dyDescent="0.35">
      <c r="B120" s="12" t="s">
        <v>25</v>
      </c>
      <c r="C120" s="12" t="s">
        <v>6</v>
      </c>
      <c r="D120" s="12" t="s">
        <v>7</v>
      </c>
      <c r="E120" s="12" t="s">
        <v>42</v>
      </c>
      <c r="F120" s="12">
        <v>5.5700808999999997E-2</v>
      </c>
    </row>
    <row r="121" spans="2:6" x14ac:dyDescent="0.35">
      <c r="B121" s="12" t="s">
        <v>25</v>
      </c>
      <c r="C121" s="12" t="s">
        <v>6</v>
      </c>
      <c r="D121" s="12" t="s">
        <v>7</v>
      </c>
      <c r="E121" s="12" t="s">
        <v>42</v>
      </c>
      <c r="F121" s="12">
        <v>3.4782129000000002E-2</v>
      </c>
    </row>
    <row r="122" spans="2:6" x14ac:dyDescent="0.35">
      <c r="B122" s="12" t="s">
        <v>25</v>
      </c>
      <c r="C122" s="12" t="s">
        <v>6</v>
      </c>
      <c r="D122" s="12" t="s">
        <v>7</v>
      </c>
      <c r="E122" s="12" t="s">
        <v>42</v>
      </c>
      <c r="F122" s="12">
        <v>4.9729064000000003E-2</v>
      </c>
    </row>
    <row r="123" spans="2:6" x14ac:dyDescent="0.35">
      <c r="B123" s="12" t="s">
        <v>25</v>
      </c>
      <c r="C123" s="12" t="s">
        <v>6</v>
      </c>
      <c r="D123" s="12" t="s">
        <v>7</v>
      </c>
      <c r="E123" s="12" t="s">
        <v>42</v>
      </c>
      <c r="F123" s="12">
        <v>7.3800298E-2</v>
      </c>
    </row>
    <row r="124" spans="2:6" x14ac:dyDescent="0.35">
      <c r="B124" s="12" t="s">
        <v>25</v>
      </c>
      <c r="C124" s="12" t="s">
        <v>6</v>
      </c>
      <c r="D124" s="12" t="s">
        <v>7</v>
      </c>
      <c r="E124" s="12" t="s">
        <v>42</v>
      </c>
      <c r="F124" s="12">
        <v>5.3643643999999997E-2</v>
      </c>
    </row>
    <row r="125" spans="2:6" x14ac:dyDescent="0.35">
      <c r="B125" s="12" t="s">
        <v>25</v>
      </c>
      <c r="C125" s="12" t="s">
        <v>6</v>
      </c>
      <c r="D125" s="12" t="s">
        <v>7</v>
      </c>
      <c r="E125" s="12" t="s">
        <v>42</v>
      </c>
      <c r="F125" s="12">
        <v>7.6656473000000003E-2</v>
      </c>
    </row>
    <row r="126" spans="2:6" x14ac:dyDescent="0.35">
      <c r="B126" s="12" t="s">
        <v>25</v>
      </c>
      <c r="C126" s="12" t="s">
        <v>6</v>
      </c>
      <c r="D126" s="12" t="s">
        <v>7</v>
      </c>
      <c r="E126" s="12" t="s">
        <v>42</v>
      </c>
      <c r="F126" s="12">
        <v>6.2465752999999999E-2</v>
      </c>
    </row>
    <row r="127" spans="2:6" x14ac:dyDescent="0.35">
      <c r="B127" s="12" t="s">
        <v>25</v>
      </c>
      <c r="C127" s="12" t="s">
        <v>6</v>
      </c>
      <c r="D127" s="12" t="s">
        <v>7</v>
      </c>
      <c r="E127" s="12" t="s">
        <v>42</v>
      </c>
      <c r="F127" s="12">
        <v>5.3989812999999998E-2</v>
      </c>
    </row>
    <row r="128" spans="2:6" x14ac:dyDescent="0.35">
      <c r="B128" s="12" t="s">
        <v>25</v>
      </c>
      <c r="C128" s="12" t="s">
        <v>6</v>
      </c>
      <c r="D128" s="12" t="s">
        <v>7</v>
      </c>
      <c r="E128" s="12" t="s">
        <v>42</v>
      </c>
      <c r="F128" s="12">
        <v>6.0924622999999997E-2</v>
      </c>
    </row>
    <row r="129" spans="2:6" x14ac:dyDescent="0.35">
      <c r="B129" s="12" t="s">
        <v>27</v>
      </c>
      <c r="C129" s="12" t="s">
        <v>6</v>
      </c>
      <c r="D129" s="12" t="s">
        <v>7</v>
      </c>
      <c r="E129" s="12" t="s">
        <v>42</v>
      </c>
      <c r="F129" s="12">
        <v>0.164083006</v>
      </c>
    </row>
    <row r="130" spans="2:6" x14ac:dyDescent="0.35">
      <c r="B130" s="12" t="s">
        <v>27</v>
      </c>
      <c r="C130" s="12" t="s">
        <v>6</v>
      </c>
      <c r="D130" s="12" t="s">
        <v>7</v>
      </c>
      <c r="E130" s="12" t="s">
        <v>42</v>
      </c>
      <c r="F130" s="12">
        <v>0.14114906799999999</v>
      </c>
    </row>
    <row r="131" spans="2:6" x14ac:dyDescent="0.35">
      <c r="B131" s="12" t="s">
        <v>27</v>
      </c>
      <c r="C131" s="12" t="s">
        <v>6</v>
      </c>
      <c r="D131" s="12" t="s">
        <v>7</v>
      </c>
      <c r="E131" s="12" t="s">
        <v>42</v>
      </c>
      <c r="F131" s="12">
        <v>0.108747196</v>
      </c>
    </row>
    <row r="132" spans="2:6" x14ac:dyDescent="0.35">
      <c r="B132" s="12" t="s">
        <v>27</v>
      </c>
      <c r="C132" s="12" t="s">
        <v>6</v>
      </c>
      <c r="D132" s="12" t="s">
        <v>7</v>
      </c>
      <c r="E132" s="12" t="s">
        <v>42</v>
      </c>
      <c r="F132" s="12">
        <v>0.109470149</v>
      </c>
    </row>
    <row r="133" spans="2:6" x14ac:dyDescent="0.35">
      <c r="B133" s="12" t="s">
        <v>27</v>
      </c>
      <c r="C133" s="12" t="s">
        <v>6</v>
      </c>
      <c r="D133" s="12" t="s">
        <v>7</v>
      </c>
      <c r="E133" s="12" t="s">
        <v>42</v>
      </c>
      <c r="F133" s="12">
        <v>0.13285403100000001</v>
      </c>
    </row>
    <row r="134" spans="2:6" x14ac:dyDescent="0.35">
      <c r="B134" s="12" t="s">
        <v>20</v>
      </c>
      <c r="C134" s="12" t="s">
        <v>10</v>
      </c>
      <c r="D134" s="12" t="s">
        <v>7</v>
      </c>
      <c r="E134" s="12" t="s">
        <v>42</v>
      </c>
      <c r="F134" s="12">
        <v>0.255331325</v>
      </c>
    </row>
    <row r="135" spans="2:6" x14ac:dyDescent="0.35">
      <c r="B135" s="12" t="s">
        <v>20</v>
      </c>
      <c r="C135" s="12" t="s">
        <v>10</v>
      </c>
      <c r="D135" s="12" t="s">
        <v>7</v>
      </c>
      <c r="E135" s="12" t="s">
        <v>42</v>
      </c>
      <c r="F135" s="12">
        <v>0.37779141100000002</v>
      </c>
    </row>
    <row r="136" spans="2:6" x14ac:dyDescent="0.35">
      <c r="B136" s="12" t="s">
        <v>20</v>
      </c>
      <c r="C136" s="12" t="s">
        <v>10</v>
      </c>
      <c r="D136" s="12" t="s">
        <v>7</v>
      </c>
      <c r="E136" s="12" t="s">
        <v>42</v>
      </c>
      <c r="F136" s="12">
        <v>0.31007843099999999</v>
      </c>
    </row>
    <row r="137" spans="2:6" x14ac:dyDescent="0.35">
      <c r="B137" s="12" t="s">
        <v>20</v>
      </c>
      <c r="C137" s="12" t="s">
        <v>10</v>
      </c>
      <c r="D137" s="12" t="s">
        <v>7</v>
      </c>
      <c r="E137" s="12" t="s">
        <v>42</v>
      </c>
      <c r="F137" s="12">
        <v>0.200971867</v>
      </c>
    </row>
    <row r="138" spans="2:6" x14ac:dyDescent="0.35">
      <c r="B138" s="12" t="s">
        <v>20</v>
      </c>
      <c r="C138" s="12" t="s">
        <v>10</v>
      </c>
      <c r="D138" s="12" t="s">
        <v>7</v>
      </c>
      <c r="E138" s="12" t="s">
        <v>42</v>
      </c>
      <c r="F138" s="12">
        <v>0.19178294600000001</v>
      </c>
    </row>
    <row r="139" spans="2:6" x14ac:dyDescent="0.35">
      <c r="B139" s="12" t="s">
        <v>20</v>
      </c>
      <c r="C139" s="12" t="s">
        <v>10</v>
      </c>
      <c r="D139" s="12" t="s">
        <v>7</v>
      </c>
      <c r="E139" s="12" t="s">
        <v>42</v>
      </c>
      <c r="F139" s="12">
        <v>0.20808290199999999</v>
      </c>
    </row>
    <row r="140" spans="2:6" x14ac:dyDescent="0.35">
      <c r="B140" s="12" t="s">
        <v>20</v>
      </c>
      <c r="C140" s="12" t="s">
        <v>10</v>
      </c>
      <c r="D140" s="12" t="s">
        <v>7</v>
      </c>
      <c r="E140" s="12" t="s">
        <v>42</v>
      </c>
      <c r="F140" s="12">
        <v>0.15459057100000001</v>
      </c>
    </row>
    <row r="141" spans="2:6" x14ac:dyDescent="0.35">
      <c r="B141" s="12" t="s">
        <v>20</v>
      </c>
      <c r="C141" s="12" t="s">
        <v>10</v>
      </c>
      <c r="D141" s="12" t="s">
        <v>7</v>
      </c>
      <c r="E141" s="12" t="s">
        <v>42</v>
      </c>
      <c r="F141" s="12">
        <v>0.133694494</v>
      </c>
    </row>
    <row r="142" spans="2:6" x14ac:dyDescent="0.35">
      <c r="B142" s="12" t="s">
        <v>20</v>
      </c>
      <c r="C142" s="12" t="s">
        <v>10</v>
      </c>
      <c r="D142" s="12" t="s">
        <v>7</v>
      </c>
      <c r="E142" s="12" t="s">
        <v>42</v>
      </c>
      <c r="F142" s="12">
        <v>0.28727272700000001</v>
      </c>
    </row>
    <row r="143" spans="2:6" x14ac:dyDescent="0.35">
      <c r="B143" s="12" t="s">
        <v>20</v>
      </c>
      <c r="C143" s="12" t="s">
        <v>10</v>
      </c>
      <c r="D143" s="12" t="s">
        <v>7</v>
      </c>
      <c r="E143" s="12" t="s">
        <v>42</v>
      </c>
      <c r="F143" s="12">
        <v>0.16439694699999999</v>
      </c>
    </row>
    <row r="144" spans="2:6" x14ac:dyDescent="0.35">
      <c r="B144" s="12" t="s">
        <v>20</v>
      </c>
      <c r="C144" s="12" t="s">
        <v>10</v>
      </c>
      <c r="D144" s="12" t="s">
        <v>7</v>
      </c>
      <c r="E144" s="12" t="s">
        <v>42</v>
      </c>
      <c r="F144" s="12">
        <v>0.19875273500000001</v>
      </c>
    </row>
    <row r="145" spans="2:6" x14ac:dyDescent="0.35">
      <c r="B145" s="12" t="s">
        <v>20</v>
      </c>
      <c r="C145" s="12" t="s">
        <v>10</v>
      </c>
      <c r="D145" s="12" t="s">
        <v>7</v>
      </c>
      <c r="E145" s="12" t="s">
        <v>42</v>
      </c>
      <c r="F145" s="12">
        <v>0.172268908</v>
      </c>
    </row>
    <row r="146" spans="2:6" x14ac:dyDescent="0.35">
      <c r="B146" s="12" t="s">
        <v>20</v>
      </c>
      <c r="C146" s="12" t="s">
        <v>10</v>
      </c>
      <c r="D146" s="12" t="s">
        <v>7</v>
      </c>
      <c r="E146" s="12" t="s">
        <v>42</v>
      </c>
      <c r="F146" s="12">
        <v>0.28736559099999998</v>
      </c>
    </row>
    <row r="147" spans="2:6" x14ac:dyDescent="0.35">
      <c r="B147" s="12" t="s">
        <v>20</v>
      </c>
      <c r="C147" s="12" t="s">
        <v>10</v>
      </c>
      <c r="D147" s="12" t="s">
        <v>7</v>
      </c>
      <c r="E147" s="12" t="s">
        <v>42</v>
      </c>
      <c r="F147" s="12">
        <v>0.171716907</v>
      </c>
    </row>
    <row r="148" spans="2:6" x14ac:dyDescent="0.35">
      <c r="B148" s="12" t="s">
        <v>20</v>
      </c>
      <c r="C148" s="12" t="s">
        <v>10</v>
      </c>
      <c r="D148" s="12" t="s">
        <v>7</v>
      </c>
      <c r="E148" s="12" t="s">
        <v>42</v>
      </c>
      <c r="F148" s="12">
        <v>0.26849858399999998</v>
      </c>
    </row>
    <row r="149" spans="2:6" x14ac:dyDescent="0.35">
      <c r="B149" s="12" t="s">
        <v>20</v>
      </c>
      <c r="C149" s="12" t="s">
        <v>10</v>
      </c>
      <c r="D149" s="12" t="s">
        <v>7</v>
      </c>
      <c r="E149" s="12" t="s">
        <v>42</v>
      </c>
      <c r="F149" s="12">
        <v>0.233658537</v>
      </c>
    </row>
    <row r="150" spans="2:6" x14ac:dyDescent="0.35">
      <c r="B150" s="12" t="s">
        <v>20</v>
      </c>
      <c r="C150" s="12" t="s">
        <v>10</v>
      </c>
      <c r="D150" s="12" t="s">
        <v>7</v>
      </c>
      <c r="E150" s="12" t="s">
        <v>42</v>
      </c>
      <c r="F150" s="12">
        <v>9.3714285999999994E-2</v>
      </c>
    </row>
    <row r="151" spans="2:6" x14ac:dyDescent="0.35">
      <c r="B151" s="12" t="s">
        <v>22</v>
      </c>
      <c r="C151" s="12" t="s">
        <v>10</v>
      </c>
      <c r="D151" s="12" t="s">
        <v>7</v>
      </c>
      <c r="E151" s="12" t="s">
        <v>42</v>
      </c>
      <c r="F151" s="12">
        <v>8.1596386000000007E-2</v>
      </c>
    </row>
    <row r="152" spans="2:6" x14ac:dyDescent="0.35">
      <c r="B152" s="12" t="s">
        <v>22</v>
      </c>
      <c r="C152" s="12" t="s">
        <v>10</v>
      </c>
      <c r="D152" s="12" t="s">
        <v>7</v>
      </c>
      <c r="E152" s="12" t="s">
        <v>42</v>
      </c>
      <c r="F152" s="12">
        <v>6.4264706000000005E-2</v>
      </c>
    </row>
    <row r="153" spans="2:6" x14ac:dyDescent="0.35">
      <c r="B153" s="12" t="s">
        <v>24</v>
      </c>
      <c r="C153" s="12" t="s">
        <v>10</v>
      </c>
      <c r="D153" s="12" t="s">
        <v>7</v>
      </c>
      <c r="E153" s="12" t="s">
        <v>42</v>
      </c>
      <c r="F153" s="12">
        <v>0.12478048799999999</v>
      </c>
    </row>
    <row r="154" spans="2:6" x14ac:dyDescent="0.35">
      <c r="B154" s="12" t="s">
        <v>24</v>
      </c>
      <c r="C154" s="12" t="s">
        <v>10</v>
      </c>
      <c r="D154" s="12" t="s">
        <v>7</v>
      </c>
      <c r="E154" s="12" t="s">
        <v>42</v>
      </c>
      <c r="F154" s="12">
        <v>6.9003215000000007E-2</v>
      </c>
    </row>
    <row r="155" spans="2:6" x14ac:dyDescent="0.35">
      <c r="B155" s="12" t="s">
        <v>24</v>
      </c>
      <c r="C155" s="12" t="s">
        <v>10</v>
      </c>
      <c r="D155" s="12" t="s">
        <v>7</v>
      </c>
      <c r="E155" s="12" t="s">
        <v>42</v>
      </c>
      <c r="F155" s="12">
        <v>0.18207547199999999</v>
      </c>
    </row>
    <row r="156" spans="2:6" x14ac:dyDescent="0.35">
      <c r="B156" s="12" t="s">
        <v>24</v>
      </c>
      <c r="C156" s="12" t="s">
        <v>10</v>
      </c>
      <c r="D156" s="12" t="s">
        <v>7</v>
      </c>
      <c r="E156" s="12" t="s">
        <v>42</v>
      </c>
      <c r="F156" s="12">
        <v>0.19178947399999999</v>
      </c>
    </row>
    <row r="157" spans="2:6" x14ac:dyDescent="0.35">
      <c r="B157" s="12" t="s">
        <v>24</v>
      </c>
      <c r="C157" s="12" t="s">
        <v>10</v>
      </c>
      <c r="D157" s="12" t="s">
        <v>7</v>
      </c>
      <c r="E157" s="12" t="s">
        <v>42</v>
      </c>
      <c r="F157" s="12">
        <v>0.16662601599999999</v>
      </c>
    </row>
    <row r="158" spans="2:6" x14ac:dyDescent="0.35">
      <c r="B158" s="12" t="s">
        <v>24</v>
      </c>
      <c r="C158" s="12" t="s">
        <v>10</v>
      </c>
      <c r="D158" s="12" t="s">
        <v>7</v>
      </c>
      <c r="E158" s="12" t="s">
        <v>42</v>
      </c>
      <c r="F158" s="12">
        <v>0.20408653800000001</v>
      </c>
    </row>
    <row r="159" spans="2:6" x14ac:dyDescent="0.35">
      <c r="B159" s="12" t="s">
        <v>24</v>
      </c>
      <c r="C159" s="12" t="s">
        <v>10</v>
      </c>
      <c r="D159" s="12" t="s">
        <v>7</v>
      </c>
      <c r="E159" s="12" t="s">
        <v>42</v>
      </c>
      <c r="F159" s="12">
        <v>0.19963503599999999</v>
      </c>
    </row>
    <row r="160" spans="2:6" x14ac:dyDescent="0.35">
      <c r="B160" s="12" t="s">
        <v>24</v>
      </c>
      <c r="C160" s="12" t="s">
        <v>10</v>
      </c>
      <c r="D160" s="12" t="s">
        <v>7</v>
      </c>
      <c r="E160" s="12" t="s">
        <v>42</v>
      </c>
      <c r="F160" s="12">
        <v>0.186650602</v>
      </c>
    </row>
    <row r="161" spans="2:6" x14ac:dyDescent="0.35">
      <c r="B161" s="12" t="s">
        <v>24</v>
      </c>
      <c r="C161" s="12" t="s">
        <v>10</v>
      </c>
      <c r="D161" s="12" t="s">
        <v>7</v>
      </c>
      <c r="E161" s="12" t="s">
        <v>42</v>
      </c>
      <c r="F161" s="12">
        <v>0.135889908</v>
      </c>
    </row>
    <row r="162" spans="2:6" x14ac:dyDescent="0.35">
      <c r="B162" s="12" t="s">
        <v>29</v>
      </c>
      <c r="C162" s="12" t="s">
        <v>10</v>
      </c>
      <c r="D162" s="12" t="s">
        <v>7</v>
      </c>
      <c r="E162" s="12" t="s">
        <v>42</v>
      </c>
      <c r="F162" s="12">
        <v>0.16996884700000001</v>
      </c>
    </row>
    <row r="163" spans="2:6" x14ac:dyDescent="0.35">
      <c r="B163" s="12" t="s">
        <v>29</v>
      </c>
      <c r="C163" s="12" t="s">
        <v>10</v>
      </c>
      <c r="D163" s="12" t="s">
        <v>7</v>
      </c>
      <c r="E163" s="12" t="s">
        <v>42</v>
      </c>
      <c r="F163" s="12">
        <v>0.21761391899999999</v>
      </c>
    </row>
    <row r="164" spans="2:6" x14ac:dyDescent="0.35">
      <c r="B164" s="12" t="s">
        <v>29</v>
      </c>
      <c r="C164" s="12" t="s">
        <v>10</v>
      </c>
      <c r="D164" s="12" t="s">
        <v>7</v>
      </c>
      <c r="E164" s="12" t="s">
        <v>42</v>
      </c>
      <c r="F164" s="12">
        <v>0.19880126200000001</v>
      </c>
    </row>
    <row r="165" spans="2:6" x14ac:dyDescent="0.35">
      <c r="B165" s="12" t="s">
        <v>29</v>
      </c>
      <c r="C165" s="12" t="s">
        <v>10</v>
      </c>
      <c r="D165" s="12" t="s">
        <v>7</v>
      </c>
      <c r="E165" s="12" t="s">
        <v>42</v>
      </c>
      <c r="F165" s="12">
        <v>0.17061362099999999</v>
      </c>
    </row>
    <row r="166" spans="2:6" x14ac:dyDescent="0.35">
      <c r="B166" s="12" t="s">
        <v>30</v>
      </c>
      <c r="C166" s="12" t="s">
        <v>10</v>
      </c>
      <c r="D166" s="12" t="s">
        <v>7</v>
      </c>
      <c r="E166" s="12" t="s">
        <v>42</v>
      </c>
      <c r="F166" s="12">
        <v>0.158827265</v>
      </c>
    </row>
    <row r="167" spans="2:6" x14ac:dyDescent="0.35">
      <c r="B167" s="12" t="s">
        <v>30</v>
      </c>
      <c r="C167" s="12" t="s">
        <v>10</v>
      </c>
      <c r="D167" s="12" t="s">
        <v>7</v>
      </c>
      <c r="E167" s="12" t="s">
        <v>42</v>
      </c>
      <c r="F167" s="12">
        <v>0.14981914399999999</v>
      </c>
    </row>
    <row r="168" spans="2:6" x14ac:dyDescent="0.35">
      <c r="B168" s="12" t="s">
        <v>30</v>
      </c>
      <c r="C168" s="12" t="s">
        <v>10</v>
      </c>
      <c r="D168" s="12" t="s">
        <v>7</v>
      </c>
      <c r="E168" s="12" t="s">
        <v>42</v>
      </c>
      <c r="F168" s="12">
        <v>0.147549391</v>
      </c>
    </row>
    <row r="169" spans="2:6" x14ac:dyDescent="0.35">
      <c r="B169" s="12" t="s">
        <v>30</v>
      </c>
      <c r="C169" s="12" t="s">
        <v>10</v>
      </c>
      <c r="D169" s="12" t="s">
        <v>7</v>
      </c>
      <c r="E169" s="12" t="s">
        <v>42</v>
      </c>
      <c r="F169" s="12">
        <v>0.118326078</v>
      </c>
    </row>
    <row r="170" spans="2:6" x14ac:dyDescent="0.35">
      <c r="B170" s="12" t="s">
        <v>30</v>
      </c>
      <c r="C170" s="12" t="s">
        <v>10</v>
      </c>
      <c r="D170" s="12" t="s">
        <v>7</v>
      </c>
      <c r="E170" s="12" t="s">
        <v>42</v>
      </c>
      <c r="F170" s="12">
        <v>0.14543157900000001</v>
      </c>
    </row>
    <row r="171" spans="2:6" x14ac:dyDescent="0.35">
      <c r="B171" s="13" t="s">
        <v>32</v>
      </c>
      <c r="C171" s="13" t="s">
        <v>39</v>
      </c>
      <c r="D171" s="13" t="s">
        <v>40</v>
      </c>
      <c r="E171" s="13" t="s">
        <v>42</v>
      </c>
      <c r="F171" s="13">
        <v>6.3320500481231945E-2</v>
      </c>
    </row>
    <row r="172" spans="2:6" x14ac:dyDescent="0.35">
      <c r="B172" s="13" t="s">
        <v>32</v>
      </c>
      <c r="C172" s="13" t="s">
        <v>39</v>
      </c>
      <c r="D172" s="13" t="s">
        <v>40</v>
      </c>
      <c r="E172" s="13" t="s">
        <v>42</v>
      </c>
      <c r="F172" s="13">
        <v>4.6072712744706347E-2</v>
      </c>
    </row>
    <row r="173" spans="2:6" x14ac:dyDescent="0.35">
      <c r="B173" s="13" t="s">
        <v>32</v>
      </c>
      <c r="C173" s="13" t="s">
        <v>39</v>
      </c>
      <c r="D173" s="13" t="s">
        <v>40</v>
      </c>
      <c r="E173" s="13" t="s">
        <v>42</v>
      </c>
      <c r="F173" s="13">
        <v>3.6249999999999998E-2</v>
      </c>
    </row>
    <row r="174" spans="2:6" x14ac:dyDescent="0.35">
      <c r="B174" s="13" t="s">
        <v>32</v>
      </c>
      <c r="C174" s="13" t="s">
        <v>39</v>
      </c>
      <c r="D174" s="13" t="s">
        <v>40</v>
      </c>
      <c r="E174" s="13" t="s">
        <v>42</v>
      </c>
      <c r="F174" s="13">
        <v>3.2273873873873871E-2</v>
      </c>
    </row>
    <row r="175" spans="2:6" x14ac:dyDescent="0.35">
      <c r="B175" s="13" t="s">
        <v>32</v>
      </c>
      <c r="C175" s="13" t="s">
        <v>39</v>
      </c>
      <c r="D175" s="13" t="s">
        <v>40</v>
      </c>
      <c r="E175" s="13" t="s">
        <v>42</v>
      </c>
      <c r="F175" s="13">
        <v>2.3872411863458304E-2</v>
      </c>
    </row>
    <row r="176" spans="2:6" x14ac:dyDescent="0.35">
      <c r="B176" s="13" t="s">
        <v>32</v>
      </c>
      <c r="C176" s="13" t="s">
        <v>39</v>
      </c>
      <c r="D176" s="13" t="s">
        <v>40</v>
      </c>
      <c r="E176" s="13" t="s">
        <v>42</v>
      </c>
      <c r="F176" s="13">
        <v>2.7472375690607734E-2</v>
      </c>
    </row>
    <row r="177" spans="2:6" x14ac:dyDescent="0.35">
      <c r="B177" s="13" t="s">
        <v>32</v>
      </c>
      <c r="C177" s="13" t="s">
        <v>39</v>
      </c>
      <c r="D177" s="13" t="s">
        <v>40</v>
      </c>
      <c r="E177" s="13" t="s">
        <v>42</v>
      </c>
      <c r="F177" s="13">
        <v>3.7447124304267158E-2</v>
      </c>
    </row>
    <row r="178" spans="2:6" x14ac:dyDescent="0.35">
      <c r="B178" s="13" t="s">
        <v>32</v>
      </c>
      <c r="C178" s="13" t="s">
        <v>39</v>
      </c>
      <c r="D178" s="13" t="s">
        <v>40</v>
      </c>
      <c r="E178" s="13" t="s">
        <v>42</v>
      </c>
      <c r="F178" s="13">
        <v>3.7452191821123859E-2</v>
      </c>
    </row>
    <row r="179" spans="2:6" x14ac:dyDescent="0.35">
      <c r="B179" s="13" t="s">
        <v>33</v>
      </c>
      <c r="C179" s="13" t="s">
        <v>39</v>
      </c>
      <c r="D179" s="13" t="s">
        <v>40</v>
      </c>
      <c r="E179" s="13" t="s">
        <v>42</v>
      </c>
      <c r="F179" s="13">
        <v>9.1586345381526102E-2</v>
      </c>
    </row>
    <row r="180" spans="2:6" x14ac:dyDescent="0.35">
      <c r="B180" s="13" t="s">
        <v>33</v>
      </c>
      <c r="C180" s="13" t="s">
        <v>39</v>
      </c>
      <c r="D180" s="13" t="s">
        <v>40</v>
      </c>
      <c r="E180" s="13" t="s">
        <v>42</v>
      </c>
      <c r="F180" s="13">
        <v>0.21606557377049182</v>
      </c>
    </row>
    <row r="181" spans="2:6" x14ac:dyDescent="0.35">
      <c r="B181" s="13" t="s">
        <v>33</v>
      </c>
      <c r="C181" s="13" t="s">
        <v>39</v>
      </c>
      <c r="D181" s="13" t="s">
        <v>40</v>
      </c>
      <c r="E181" s="13" t="s">
        <v>42</v>
      </c>
      <c r="F181" s="13">
        <v>0.14252295795070083</v>
      </c>
    </row>
    <row r="182" spans="2:6" x14ac:dyDescent="0.35">
      <c r="B182" s="13" t="s">
        <v>33</v>
      </c>
      <c r="C182" s="13" t="s">
        <v>39</v>
      </c>
      <c r="D182" s="13" t="s">
        <v>40</v>
      </c>
      <c r="E182" s="13" t="s">
        <v>42</v>
      </c>
      <c r="F182" s="13">
        <v>9.9960513326752223E-2</v>
      </c>
    </row>
    <row r="183" spans="2:6" x14ac:dyDescent="0.35">
      <c r="B183" s="13" t="s">
        <v>33</v>
      </c>
      <c r="C183" s="13" t="s">
        <v>39</v>
      </c>
      <c r="D183" s="13" t="s">
        <v>40</v>
      </c>
      <c r="E183" s="13" t="s">
        <v>42</v>
      </c>
      <c r="F183" s="13">
        <v>4.9167652859960546E-2</v>
      </c>
    </row>
    <row r="184" spans="2:6" x14ac:dyDescent="0.35">
      <c r="B184" s="13" t="s">
        <v>33</v>
      </c>
      <c r="C184" s="13" t="s">
        <v>39</v>
      </c>
      <c r="D184" s="13" t="s">
        <v>40</v>
      </c>
      <c r="E184" s="13" t="s">
        <v>42</v>
      </c>
      <c r="F184" s="13">
        <v>5.4996964177292051E-2</v>
      </c>
    </row>
    <row r="185" spans="2:6" x14ac:dyDescent="0.35">
      <c r="B185" s="13" t="s">
        <v>32</v>
      </c>
      <c r="C185" s="13" t="s">
        <v>39</v>
      </c>
      <c r="D185" s="13" t="s">
        <v>40</v>
      </c>
      <c r="E185" s="13" t="s">
        <v>42</v>
      </c>
      <c r="F185" s="13">
        <v>7.2371364653243841E-2</v>
      </c>
    </row>
    <row r="186" spans="2:6" x14ac:dyDescent="0.35">
      <c r="B186" s="13" t="s">
        <v>32</v>
      </c>
      <c r="C186" s="13" t="s">
        <v>39</v>
      </c>
      <c r="D186" s="13" t="s">
        <v>40</v>
      </c>
      <c r="E186" s="13" t="s">
        <v>42</v>
      </c>
      <c r="F186" s="13">
        <v>5.1357633386159528E-2</v>
      </c>
    </row>
    <row r="187" spans="2:6" x14ac:dyDescent="0.35">
      <c r="B187" s="13" t="s">
        <v>32</v>
      </c>
      <c r="C187" s="13" t="s">
        <v>39</v>
      </c>
      <c r="D187" s="13" t="s">
        <v>40</v>
      </c>
      <c r="E187" s="13" t="s">
        <v>42</v>
      </c>
      <c r="F187" s="13">
        <v>4.5162876459741867E-2</v>
      </c>
    </row>
    <row r="188" spans="2:6" x14ac:dyDescent="0.35">
      <c r="B188" s="13" t="s">
        <v>32</v>
      </c>
      <c r="C188" s="13" t="s">
        <v>39</v>
      </c>
      <c r="D188" s="13" t="s">
        <v>40</v>
      </c>
      <c r="E188" s="13" t="s">
        <v>42</v>
      </c>
      <c r="F188" s="13">
        <v>3.6313364055299537E-2</v>
      </c>
    </row>
    <row r="189" spans="2:6" x14ac:dyDescent="0.35">
      <c r="B189" s="13" t="s">
        <v>33</v>
      </c>
      <c r="C189" s="13" t="s">
        <v>39</v>
      </c>
      <c r="D189" s="13" t="s">
        <v>40</v>
      </c>
      <c r="E189" s="13" t="s">
        <v>42</v>
      </c>
      <c r="F189" s="13">
        <v>6.428308823529412E-2</v>
      </c>
    </row>
    <row r="190" spans="2:6" x14ac:dyDescent="0.35">
      <c r="B190" s="13" t="s">
        <v>33</v>
      </c>
      <c r="C190" s="13" t="s">
        <v>39</v>
      </c>
      <c r="D190" s="13" t="s">
        <v>40</v>
      </c>
      <c r="E190" s="13" t="s">
        <v>42</v>
      </c>
      <c r="F190" s="13">
        <v>8.0265486725663721E-2</v>
      </c>
    </row>
    <row r="191" spans="2:6" x14ac:dyDescent="0.35">
      <c r="B191" s="13" t="s">
        <v>33</v>
      </c>
      <c r="C191" s="13" t="s">
        <v>39</v>
      </c>
      <c r="D191" s="13" t="s">
        <v>40</v>
      </c>
      <c r="E191" s="13" t="s">
        <v>42</v>
      </c>
      <c r="F191" s="13">
        <v>5.0916914928831512E-2</v>
      </c>
    </row>
    <row r="192" spans="2:6" x14ac:dyDescent="0.35">
      <c r="B192" s="13" t="s">
        <v>33</v>
      </c>
      <c r="C192" s="13" t="s">
        <v>39</v>
      </c>
      <c r="D192" s="13" t="s">
        <v>40</v>
      </c>
      <c r="E192" s="13" t="s">
        <v>42</v>
      </c>
      <c r="F192" s="13">
        <v>4.5811732605729877E-2</v>
      </c>
    </row>
    <row r="193" spans="2:6" x14ac:dyDescent="0.35">
      <c r="B193" s="13" t="s">
        <v>33</v>
      </c>
      <c r="C193" s="13" t="s">
        <v>39</v>
      </c>
      <c r="D193" s="13" t="s">
        <v>40</v>
      </c>
      <c r="E193" s="13" t="s">
        <v>42</v>
      </c>
      <c r="F193" s="13">
        <v>4.0698514652749901E-2</v>
      </c>
    </row>
  </sheetData>
  <mergeCells count="2">
    <mergeCell ref="I5:J5"/>
    <mergeCell ref="K5:L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92734-1086-4B62-B319-7572DEA10DAE}">
  <dimension ref="A1:AP39"/>
  <sheetViews>
    <sheetView zoomScale="60" zoomScaleNormal="60" workbookViewId="0">
      <selection activeCell="C25" sqref="C25"/>
    </sheetView>
  </sheetViews>
  <sheetFormatPr defaultRowHeight="14.5" x14ac:dyDescent="0.35"/>
  <sheetData>
    <row r="1" spans="1:42" x14ac:dyDescent="0.35">
      <c r="A1" s="22" t="s">
        <v>79</v>
      </c>
      <c r="B1" s="22" t="s">
        <v>97</v>
      </c>
      <c r="C1" s="22" t="s">
        <v>98</v>
      </c>
      <c r="D1" s="22" t="s">
        <v>99</v>
      </c>
      <c r="E1" s="22" t="s">
        <v>84</v>
      </c>
      <c r="F1" s="22" t="s">
        <v>100</v>
      </c>
      <c r="G1" s="22" t="s">
        <v>101</v>
      </c>
      <c r="H1" s="22" t="s">
        <v>102</v>
      </c>
      <c r="I1" s="22" t="s">
        <v>103</v>
      </c>
      <c r="J1" s="22" t="s">
        <v>104</v>
      </c>
      <c r="K1" s="22" t="s">
        <v>105</v>
      </c>
      <c r="L1" s="22" t="s">
        <v>106</v>
      </c>
      <c r="M1" s="22" t="s">
        <v>107</v>
      </c>
      <c r="N1" s="22" t="s">
        <v>108</v>
      </c>
      <c r="O1" s="22" t="s">
        <v>109</v>
      </c>
      <c r="P1" s="22" t="s">
        <v>110</v>
      </c>
      <c r="Q1" s="22" t="s">
        <v>111</v>
      </c>
      <c r="R1" s="22" t="s">
        <v>112</v>
      </c>
      <c r="S1" s="22" t="s">
        <v>113</v>
      </c>
      <c r="T1" s="22" t="s">
        <v>114</v>
      </c>
      <c r="U1" s="22" t="s">
        <v>115</v>
      </c>
      <c r="V1" s="22" t="s">
        <v>116</v>
      </c>
      <c r="W1" s="22" t="s">
        <v>117</v>
      </c>
      <c r="X1" s="22" t="s">
        <v>118</v>
      </c>
      <c r="Y1" s="22" t="s">
        <v>119</v>
      </c>
      <c r="Z1" s="22" t="s">
        <v>120</v>
      </c>
      <c r="AA1" s="22" t="s">
        <v>121</v>
      </c>
      <c r="AB1" s="22" t="s">
        <v>86</v>
      </c>
      <c r="AC1" s="22" t="s">
        <v>85</v>
      </c>
      <c r="AD1" s="22" t="s">
        <v>87</v>
      </c>
      <c r="AE1" s="22" t="s">
        <v>122</v>
      </c>
      <c r="AF1" s="22" t="s">
        <v>123</v>
      </c>
      <c r="AG1" s="22" t="s">
        <v>124</v>
      </c>
      <c r="AH1" s="22" t="s">
        <v>125</v>
      </c>
      <c r="AI1" s="22" t="s">
        <v>126</v>
      </c>
      <c r="AJ1" s="22" t="s">
        <v>127</v>
      </c>
      <c r="AK1" s="22" t="s">
        <v>128</v>
      </c>
      <c r="AL1" s="22" t="s">
        <v>129</v>
      </c>
      <c r="AM1" s="22" t="s">
        <v>130</v>
      </c>
      <c r="AN1" s="22" t="s">
        <v>131</v>
      </c>
      <c r="AO1" s="22" t="s">
        <v>132</v>
      </c>
      <c r="AP1" s="22" t="s">
        <v>133</v>
      </c>
    </row>
    <row r="2" spans="1:42" x14ac:dyDescent="0.35">
      <c r="A2" s="22">
        <v>38</v>
      </c>
      <c r="B2" s="22" t="s">
        <v>39</v>
      </c>
      <c r="C2" s="22" t="s">
        <v>7</v>
      </c>
      <c r="D2" s="22">
        <v>0</v>
      </c>
      <c r="E2" s="22">
        <v>1</v>
      </c>
      <c r="F2" s="22">
        <v>1</v>
      </c>
      <c r="G2" s="22">
        <v>1</v>
      </c>
      <c r="H2" s="22">
        <v>38</v>
      </c>
      <c r="I2" s="22">
        <v>42</v>
      </c>
      <c r="J2" s="22">
        <v>4</v>
      </c>
      <c r="K2" s="22">
        <v>76.42</v>
      </c>
      <c r="L2" s="22">
        <v>75.599999999999994</v>
      </c>
      <c r="M2" s="22">
        <v>76.010000000000005</v>
      </c>
      <c r="N2" s="22">
        <v>51.43</v>
      </c>
      <c r="O2" s="22">
        <v>84.43</v>
      </c>
      <c r="P2" s="22">
        <v>41.01</v>
      </c>
      <c r="Q2" s="22">
        <v>43.42</v>
      </c>
      <c r="R2" s="22">
        <v>5.81</v>
      </c>
      <c r="S2" s="22">
        <v>33.6</v>
      </c>
      <c r="T2" s="22">
        <v>45.975000000000001</v>
      </c>
      <c r="U2" s="22">
        <v>4.2</v>
      </c>
      <c r="V2" s="22">
        <v>3.7</v>
      </c>
      <c r="W2" s="22">
        <v>6.6749999999999998</v>
      </c>
      <c r="X2" s="22">
        <v>7.6</v>
      </c>
      <c r="Y2" s="22">
        <v>9.2750000000000004</v>
      </c>
      <c r="Z2" s="22">
        <v>9.4</v>
      </c>
      <c r="AA2" s="22">
        <v>0.90027241499999999</v>
      </c>
      <c r="AB2" s="22">
        <v>5</v>
      </c>
      <c r="AC2" s="22">
        <v>49.59</v>
      </c>
      <c r="AD2" s="22">
        <v>0.53</v>
      </c>
      <c r="AE2" s="22">
        <v>8.0000000000000002E-3</v>
      </c>
      <c r="AF2" s="22">
        <v>7.6499999999999999E-2</v>
      </c>
      <c r="AG2" s="22">
        <v>1.24E-2</v>
      </c>
      <c r="AH2" s="22">
        <v>49.432400000000001</v>
      </c>
      <c r="AI2" s="22">
        <v>13.8256</v>
      </c>
      <c r="AJ2" s="22">
        <v>71.148700000000005</v>
      </c>
      <c r="AK2" s="22"/>
      <c r="AL2" s="22"/>
      <c r="AM2" s="22"/>
      <c r="AN2" s="22"/>
      <c r="AO2" s="22"/>
      <c r="AP2" s="22"/>
    </row>
    <row r="3" spans="1:42" x14ac:dyDescent="0.35">
      <c r="A3" s="22">
        <v>47</v>
      </c>
      <c r="B3" s="22" t="s">
        <v>77</v>
      </c>
      <c r="C3" s="22" t="s">
        <v>7</v>
      </c>
      <c r="D3" s="22">
        <v>0</v>
      </c>
      <c r="E3" s="22">
        <v>2</v>
      </c>
      <c r="F3" s="22">
        <v>1</v>
      </c>
      <c r="G3" s="22">
        <v>1</v>
      </c>
      <c r="H3" s="22">
        <v>65</v>
      </c>
      <c r="I3" s="22">
        <v>68</v>
      </c>
      <c r="J3" s="22">
        <v>3</v>
      </c>
      <c r="K3" s="22">
        <v>125.82</v>
      </c>
      <c r="L3" s="22">
        <v>128.22999999999999</v>
      </c>
      <c r="M3" s="22">
        <v>127.02500000000001</v>
      </c>
      <c r="N3" s="22">
        <v>57.12</v>
      </c>
      <c r="O3" s="22">
        <v>122.55</v>
      </c>
      <c r="P3" s="22">
        <v>52.55</v>
      </c>
      <c r="Q3" s="22">
        <v>70</v>
      </c>
      <c r="R3" s="22">
        <v>7.56</v>
      </c>
      <c r="S3" s="22"/>
      <c r="T3" s="22">
        <v>45.1</v>
      </c>
      <c r="U3" s="22">
        <v>7.55</v>
      </c>
      <c r="V3" s="22"/>
      <c r="W3" s="22">
        <v>9.1999999999999993</v>
      </c>
      <c r="X3" s="22"/>
      <c r="Y3" s="22">
        <v>12.7</v>
      </c>
      <c r="Z3" s="22"/>
      <c r="AA3" s="22">
        <v>1.036515708</v>
      </c>
      <c r="AB3" s="22">
        <v>10.64</v>
      </c>
      <c r="AC3" s="22">
        <v>74.69</v>
      </c>
      <c r="AD3" s="22">
        <v>1.17</v>
      </c>
      <c r="AE3" s="22">
        <v>1.17E-2</v>
      </c>
      <c r="AF3" s="22">
        <v>0.1018</v>
      </c>
      <c r="AG3" s="22">
        <v>1.5299999999999999E-2</v>
      </c>
      <c r="AH3" s="22">
        <v>45.730800000000002</v>
      </c>
      <c r="AI3" s="22">
        <v>16.512</v>
      </c>
      <c r="AJ3" s="22">
        <v>70.796599999999998</v>
      </c>
      <c r="AK3" s="22">
        <v>3.9411641999999997E-2</v>
      </c>
      <c r="AL3" s="22">
        <v>0.119362857</v>
      </c>
      <c r="AM3" s="22"/>
      <c r="AN3" s="22"/>
      <c r="AO3" s="22"/>
      <c r="AP3" s="22"/>
    </row>
    <row r="4" spans="1:42" x14ac:dyDescent="0.35">
      <c r="A4" s="22">
        <v>41</v>
      </c>
      <c r="B4" s="22" t="s">
        <v>88</v>
      </c>
      <c r="C4" s="22" t="s">
        <v>7</v>
      </c>
      <c r="D4" s="22">
        <v>0</v>
      </c>
      <c r="E4" s="22">
        <v>0</v>
      </c>
      <c r="F4" s="22">
        <v>1</v>
      </c>
      <c r="G4" s="22">
        <v>1</v>
      </c>
      <c r="H4" s="22">
        <v>36</v>
      </c>
      <c r="I4" s="22">
        <v>37</v>
      </c>
      <c r="J4" s="22">
        <v>1</v>
      </c>
      <c r="K4" s="22">
        <v>77.3</v>
      </c>
      <c r="L4" s="22">
        <v>71.819999999999993</v>
      </c>
      <c r="M4" s="22">
        <v>74.56</v>
      </c>
      <c r="N4" s="22">
        <v>43.07</v>
      </c>
      <c r="O4" s="22">
        <v>96.49</v>
      </c>
      <c r="P4" s="22">
        <v>54.93</v>
      </c>
      <c r="Q4" s="22">
        <v>41.56</v>
      </c>
      <c r="R4" s="22">
        <v>5.09</v>
      </c>
      <c r="S4" s="22"/>
      <c r="T4" s="22">
        <v>23.516666669999999</v>
      </c>
      <c r="U4" s="22">
        <v>5</v>
      </c>
      <c r="V4" s="22"/>
      <c r="W4" s="22">
        <v>7.3</v>
      </c>
      <c r="X4" s="22"/>
      <c r="Y4" s="22">
        <v>8.6999999999999993</v>
      </c>
      <c r="Z4" s="22"/>
      <c r="AA4" s="22">
        <v>0.772722562</v>
      </c>
      <c r="AB4" s="22">
        <v>0.14000000000000001</v>
      </c>
      <c r="AC4" s="22">
        <v>10.1</v>
      </c>
      <c r="AD4" s="22">
        <v>0</v>
      </c>
      <c r="AE4" s="22">
        <v>-2.06E-2</v>
      </c>
      <c r="AF4" s="22"/>
      <c r="AG4" s="22">
        <v>-2.58E-2</v>
      </c>
      <c r="AH4" s="22">
        <v>44.389699999999998</v>
      </c>
      <c r="AI4" s="22"/>
      <c r="AJ4" s="22">
        <v>34.575200000000002</v>
      </c>
      <c r="AK4" s="22">
        <v>3.8714045000000002E-2</v>
      </c>
      <c r="AL4" s="22">
        <v>0.117129856</v>
      </c>
      <c r="AM4" s="22"/>
      <c r="AN4" s="22"/>
      <c r="AO4" s="22"/>
      <c r="AP4" s="22"/>
    </row>
    <row r="5" spans="1:42" x14ac:dyDescent="0.35">
      <c r="A5" s="22">
        <v>40</v>
      </c>
      <c r="B5" s="22" t="s">
        <v>16</v>
      </c>
      <c r="C5" s="22" t="s">
        <v>7</v>
      </c>
      <c r="D5" s="22">
        <v>0</v>
      </c>
      <c r="E5" s="22">
        <v>3</v>
      </c>
      <c r="F5" s="22">
        <v>1</v>
      </c>
      <c r="G5" s="22">
        <v>1</v>
      </c>
      <c r="H5" s="22">
        <v>42</v>
      </c>
      <c r="I5" s="22">
        <v>43</v>
      </c>
      <c r="J5" s="22">
        <v>1</v>
      </c>
      <c r="K5" s="22">
        <v>83.77</v>
      </c>
      <c r="L5" s="22">
        <v>84.29</v>
      </c>
      <c r="M5" s="22">
        <v>84.03</v>
      </c>
      <c r="N5" s="22">
        <v>55.5</v>
      </c>
      <c r="O5" s="22">
        <v>108.78</v>
      </c>
      <c r="P5" s="22">
        <v>48.41</v>
      </c>
      <c r="Q5" s="22">
        <v>60.38</v>
      </c>
      <c r="R5" s="22">
        <v>6.76</v>
      </c>
      <c r="S5" s="22"/>
      <c r="T5" s="22">
        <v>59.875</v>
      </c>
      <c r="U5" s="22">
        <v>6.5250000000000004</v>
      </c>
      <c r="V5" s="22"/>
      <c r="W5" s="22">
        <v>6.9749999999999996</v>
      </c>
      <c r="X5" s="22"/>
      <c r="Y5" s="22">
        <v>10.45</v>
      </c>
      <c r="Z5" s="22"/>
      <c r="AA5" s="22">
        <v>0.77247655800000004</v>
      </c>
      <c r="AB5" s="22">
        <v>6.85</v>
      </c>
      <c r="AC5" s="22">
        <v>61.18</v>
      </c>
      <c r="AD5" s="22">
        <v>1.49</v>
      </c>
      <c r="AE5" s="22">
        <v>-9.9000000000000008E-3</v>
      </c>
      <c r="AF5" s="22"/>
      <c r="AG5" s="22">
        <v>4.9099999999999998E-2</v>
      </c>
      <c r="AH5" s="22">
        <v>41.7973</v>
      </c>
      <c r="AI5" s="22"/>
      <c r="AJ5" s="22">
        <v>52.3765</v>
      </c>
      <c r="AK5" s="22">
        <v>7.0268781000000002E-2</v>
      </c>
      <c r="AL5" s="22">
        <v>0.19393375199999999</v>
      </c>
      <c r="AM5" s="22"/>
      <c r="AN5" s="22"/>
      <c r="AO5" s="22"/>
      <c r="AP5" s="22"/>
    </row>
    <row r="6" spans="1:42" x14ac:dyDescent="0.35">
      <c r="A6" s="22">
        <v>46</v>
      </c>
      <c r="B6" s="22" t="s">
        <v>88</v>
      </c>
      <c r="C6" s="22" t="s">
        <v>7</v>
      </c>
      <c r="D6" s="22">
        <v>0</v>
      </c>
      <c r="E6" s="22">
        <v>0</v>
      </c>
      <c r="F6" s="22">
        <v>1</v>
      </c>
      <c r="G6" s="22">
        <v>1</v>
      </c>
      <c r="H6" s="22">
        <v>51</v>
      </c>
      <c r="I6" s="22">
        <v>55</v>
      </c>
      <c r="J6" s="22">
        <v>4</v>
      </c>
      <c r="K6" s="22">
        <v>87.57</v>
      </c>
      <c r="L6" s="22">
        <v>82.95</v>
      </c>
      <c r="M6" s="22">
        <v>85.26</v>
      </c>
      <c r="N6" s="22">
        <v>46.9</v>
      </c>
      <c r="O6" s="22">
        <v>114.23</v>
      </c>
      <c r="P6" s="22">
        <v>60.65</v>
      </c>
      <c r="Q6" s="22">
        <v>53.58</v>
      </c>
      <c r="R6" s="22">
        <v>4.97</v>
      </c>
      <c r="S6" s="22"/>
      <c r="T6" s="22">
        <v>39.866666670000001</v>
      </c>
      <c r="U6" s="22">
        <v>4.5333333329999999</v>
      </c>
      <c r="V6" s="22"/>
      <c r="W6" s="22">
        <v>6.733333333</v>
      </c>
      <c r="X6" s="22"/>
      <c r="Y6" s="22">
        <v>9.3833333329999995</v>
      </c>
      <c r="Z6" s="22"/>
      <c r="AA6" s="22">
        <v>0.74638886500000001</v>
      </c>
      <c r="AB6" s="22">
        <v>0</v>
      </c>
      <c r="AC6" s="22">
        <v>40</v>
      </c>
      <c r="AD6" s="22">
        <v>0</v>
      </c>
      <c r="AE6" s="22">
        <v>1.9E-2</v>
      </c>
      <c r="AF6" s="22"/>
      <c r="AG6" s="22">
        <v>4.8300000000000003E-2</v>
      </c>
      <c r="AH6" s="22">
        <v>48.4878</v>
      </c>
      <c r="AI6" s="22"/>
      <c r="AJ6" s="22">
        <v>60.8127</v>
      </c>
      <c r="AK6" s="22">
        <v>3.7249207999999999E-2</v>
      </c>
      <c r="AL6" s="22">
        <v>5.0216051999999997E-2</v>
      </c>
      <c r="AM6" s="22"/>
      <c r="AN6" s="22"/>
      <c r="AO6" s="22"/>
      <c r="AP6" s="22"/>
    </row>
    <row r="7" spans="1:42" x14ac:dyDescent="0.35">
      <c r="A7" s="22">
        <v>49</v>
      </c>
      <c r="B7" s="22" t="s">
        <v>16</v>
      </c>
      <c r="C7" s="22" t="s">
        <v>7</v>
      </c>
      <c r="D7" s="22">
        <v>0</v>
      </c>
      <c r="E7" s="22">
        <v>3</v>
      </c>
      <c r="F7" s="22">
        <v>1</v>
      </c>
      <c r="G7" s="22">
        <v>1</v>
      </c>
      <c r="H7" s="22">
        <v>61</v>
      </c>
      <c r="I7" s="22">
        <v>63</v>
      </c>
      <c r="J7" s="22">
        <v>2</v>
      </c>
      <c r="K7" s="22">
        <v>116.51</v>
      </c>
      <c r="L7" s="22">
        <v>107.84</v>
      </c>
      <c r="M7" s="22">
        <v>112.175</v>
      </c>
      <c r="N7" s="22">
        <v>46.09</v>
      </c>
      <c r="O7" s="22">
        <v>141.57</v>
      </c>
      <c r="P7" s="22">
        <v>76.319999999999993</v>
      </c>
      <c r="Q7" s="22">
        <v>65.25</v>
      </c>
      <c r="R7" s="22">
        <v>6.54</v>
      </c>
      <c r="S7" s="22">
        <v>11.1</v>
      </c>
      <c r="T7" s="22">
        <v>21.4</v>
      </c>
      <c r="U7" s="22">
        <v>5</v>
      </c>
      <c r="V7" s="22">
        <v>2.4</v>
      </c>
      <c r="W7" s="22">
        <v>8.1999999999999993</v>
      </c>
      <c r="X7" s="22">
        <v>7.8</v>
      </c>
      <c r="Y7" s="22">
        <v>9.3000000000000007</v>
      </c>
      <c r="Z7" s="22">
        <v>7.8</v>
      </c>
      <c r="AA7" s="22">
        <v>0.79236420100000005</v>
      </c>
      <c r="AB7" s="22">
        <v>28.41</v>
      </c>
      <c r="AC7" s="22">
        <v>77.66</v>
      </c>
      <c r="AD7" s="22">
        <v>1.9</v>
      </c>
      <c r="AE7" s="22">
        <v>1.23E-2</v>
      </c>
      <c r="AF7" s="22"/>
      <c r="AG7" s="22">
        <v>3.5099999999999999E-2</v>
      </c>
      <c r="AH7" s="22">
        <v>47.671799999999998</v>
      </c>
      <c r="AI7" s="22">
        <v>28.255400000000002</v>
      </c>
      <c r="AJ7" s="22">
        <v>44.017699999999998</v>
      </c>
      <c r="AK7" s="22">
        <v>3.6920605000000002E-2</v>
      </c>
      <c r="AL7" s="22">
        <v>4.3305989000000003E-2</v>
      </c>
      <c r="AM7" s="22"/>
      <c r="AN7" s="22"/>
      <c r="AO7" s="22"/>
      <c r="AP7" s="22"/>
    </row>
    <row r="8" spans="1:42" x14ac:dyDescent="0.35">
      <c r="A8" s="22">
        <v>37</v>
      </c>
      <c r="B8" s="22" t="s">
        <v>39</v>
      </c>
      <c r="C8" s="22" t="s">
        <v>7</v>
      </c>
      <c r="D8" s="22">
        <v>0</v>
      </c>
      <c r="E8" s="22">
        <v>1</v>
      </c>
      <c r="F8" s="22">
        <v>1</v>
      </c>
      <c r="G8" s="22">
        <v>1</v>
      </c>
      <c r="H8" s="22">
        <v>40</v>
      </c>
      <c r="I8" s="22">
        <v>43</v>
      </c>
      <c r="J8" s="22">
        <v>3</v>
      </c>
      <c r="K8" s="22">
        <v>86.95</v>
      </c>
      <c r="L8" s="22">
        <v>85</v>
      </c>
      <c r="M8" s="22">
        <v>85.974999999999994</v>
      </c>
      <c r="N8" s="22">
        <v>42.67</v>
      </c>
      <c r="O8" s="22">
        <v>121.7</v>
      </c>
      <c r="P8" s="22">
        <v>69.78</v>
      </c>
      <c r="Q8" s="22">
        <v>51.93</v>
      </c>
      <c r="R8" s="22">
        <v>6.09</v>
      </c>
      <c r="S8" s="22"/>
      <c r="T8" s="22">
        <v>27.425000000000001</v>
      </c>
      <c r="U8" s="22">
        <v>3.9</v>
      </c>
      <c r="V8" s="22"/>
      <c r="W8" s="22">
        <v>7.25</v>
      </c>
      <c r="X8" s="22"/>
      <c r="Y8" s="22">
        <v>9.0500000000000007</v>
      </c>
      <c r="Z8" s="22"/>
      <c r="AA8" s="22">
        <v>0.70645028799999998</v>
      </c>
      <c r="AB8" s="22">
        <v>6.07</v>
      </c>
      <c r="AC8" s="22">
        <v>45.17</v>
      </c>
      <c r="AD8" s="22">
        <v>0.4</v>
      </c>
      <c r="AE8" s="22">
        <v>-5.74E-2</v>
      </c>
      <c r="AF8" s="22">
        <v>0.15490000000000001</v>
      </c>
      <c r="AG8" s="22">
        <v>1.3299999999999999E-2</v>
      </c>
      <c r="AH8" s="22">
        <v>43.370399999999997</v>
      </c>
      <c r="AI8" s="22">
        <v>11.0024</v>
      </c>
      <c r="AJ8" s="22">
        <v>65.712999999999994</v>
      </c>
      <c r="AK8" s="22"/>
      <c r="AL8" s="22"/>
      <c r="AM8" s="22"/>
      <c r="AN8" s="22"/>
      <c r="AO8" s="22"/>
      <c r="AP8" s="22"/>
    </row>
    <row r="9" spans="1:42" x14ac:dyDescent="0.35">
      <c r="A9" s="22">
        <v>42</v>
      </c>
      <c r="B9" s="22" t="s">
        <v>39</v>
      </c>
      <c r="C9" s="22" t="s">
        <v>7</v>
      </c>
      <c r="D9" s="22">
        <v>0</v>
      </c>
      <c r="E9" s="22">
        <v>1</v>
      </c>
      <c r="F9" s="22">
        <v>1</v>
      </c>
      <c r="G9" s="22">
        <v>1</v>
      </c>
      <c r="H9" s="22">
        <v>36</v>
      </c>
      <c r="I9" s="22">
        <v>36</v>
      </c>
      <c r="J9" s="22">
        <v>0</v>
      </c>
      <c r="K9" s="22">
        <v>79.5</v>
      </c>
      <c r="L9" s="22">
        <v>71.97</v>
      </c>
      <c r="M9" s="22">
        <v>75.734999999999999</v>
      </c>
      <c r="N9" s="22">
        <v>48.14</v>
      </c>
      <c r="O9" s="22">
        <v>106.99</v>
      </c>
      <c r="P9" s="22">
        <v>55.49</v>
      </c>
      <c r="Q9" s="22">
        <v>51.5</v>
      </c>
      <c r="R9" s="22">
        <v>5.9</v>
      </c>
      <c r="S9" s="22"/>
      <c r="T9" s="22"/>
      <c r="U9" s="22"/>
      <c r="V9" s="22"/>
      <c r="W9" s="22"/>
      <c r="X9" s="22"/>
      <c r="Y9" s="22"/>
      <c r="Z9" s="22"/>
      <c r="AA9" s="22">
        <v>0.707869894</v>
      </c>
      <c r="AB9" s="22">
        <v>0</v>
      </c>
      <c r="AC9" s="22">
        <v>43.15</v>
      </c>
      <c r="AD9" s="22"/>
      <c r="AE9" s="22">
        <v>1.4800000000000001E-2</v>
      </c>
      <c r="AF9" s="22">
        <v>0.1007</v>
      </c>
      <c r="AG9" s="22">
        <v>4.7600000000000003E-2</v>
      </c>
      <c r="AH9" s="22">
        <v>53.034599999999998</v>
      </c>
      <c r="AI9" s="22">
        <v>11.9901</v>
      </c>
      <c r="AJ9" s="22">
        <v>38.099499999999999</v>
      </c>
      <c r="AK9" s="22">
        <v>3.6011485000000003E-2</v>
      </c>
      <c r="AL9" s="22">
        <v>0.14220734199999999</v>
      </c>
      <c r="AM9" s="22"/>
      <c r="AN9" s="22"/>
      <c r="AO9" s="22"/>
      <c r="AP9" s="22"/>
    </row>
    <row r="10" spans="1:42" x14ac:dyDescent="0.35">
      <c r="A10" s="22">
        <v>48</v>
      </c>
      <c r="B10" s="22" t="s">
        <v>39</v>
      </c>
      <c r="C10" s="22" t="s">
        <v>7</v>
      </c>
      <c r="D10" s="22">
        <v>0</v>
      </c>
      <c r="E10" s="22">
        <v>1</v>
      </c>
      <c r="F10" s="22">
        <v>1</v>
      </c>
      <c r="G10" s="22">
        <v>1</v>
      </c>
      <c r="H10" s="22">
        <v>58</v>
      </c>
      <c r="I10" s="22">
        <v>61</v>
      </c>
      <c r="J10" s="22">
        <v>3</v>
      </c>
      <c r="K10" s="22">
        <v>104.23</v>
      </c>
      <c r="L10" s="22">
        <v>97.77</v>
      </c>
      <c r="M10" s="22">
        <v>101</v>
      </c>
      <c r="N10" s="22">
        <v>39.799999999999997</v>
      </c>
      <c r="O10" s="22">
        <v>135.71</v>
      </c>
      <c r="P10" s="22">
        <v>81.69</v>
      </c>
      <c r="Q10" s="22">
        <v>54.02</v>
      </c>
      <c r="R10" s="22">
        <v>4.87</v>
      </c>
      <c r="S10" s="22">
        <v>4.7</v>
      </c>
      <c r="T10" s="22">
        <v>31.8</v>
      </c>
      <c r="U10" s="22">
        <v>5.5333333329999999</v>
      </c>
      <c r="V10" s="22">
        <v>2.8</v>
      </c>
      <c r="W10" s="22">
        <v>7.8666666669999996</v>
      </c>
      <c r="X10" s="22">
        <v>5.9</v>
      </c>
      <c r="Y10" s="22">
        <v>9.6</v>
      </c>
      <c r="Z10" s="22">
        <v>5.2</v>
      </c>
      <c r="AA10" s="22">
        <v>0.74423402800000005</v>
      </c>
      <c r="AB10" s="22">
        <v>22.47</v>
      </c>
      <c r="AC10" s="22">
        <v>71.63</v>
      </c>
      <c r="AD10" s="22">
        <v>3.19</v>
      </c>
      <c r="AE10" s="22">
        <v>4.8999999999999998E-3</v>
      </c>
      <c r="AF10" s="22">
        <v>7.8100000000000003E-2</v>
      </c>
      <c r="AG10" s="22">
        <v>1.89E-2</v>
      </c>
      <c r="AH10" s="22">
        <v>48.601700000000001</v>
      </c>
      <c r="AI10" s="22">
        <v>18.485499999999998</v>
      </c>
      <c r="AJ10" s="22">
        <v>45.053800000000003</v>
      </c>
      <c r="AK10" s="22">
        <v>3.4422084999999998E-2</v>
      </c>
      <c r="AL10" s="22">
        <v>4.9133524999999997E-2</v>
      </c>
      <c r="AM10" s="22"/>
      <c r="AN10" s="22"/>
      <c r="AO10" s="22"/>
      <c r="AP10" s="22"/>
    </row>
    <row r="11" spans="1:42" x14ac:dyDescent="0.35">
      <c r="A11" s="22">
        <v>44</v>
      </c>
      <c r="B11" s="22" t="s">
        <v>77</v>
      </c>
      <c r="C11" s="22" t="s">
        <v>7</v>
      </c>
      <c r="D11" s="22">
        <v>0</v>
      </c>
      <c r="E11" s="22">
        <v>2</v>
      </c>
      <c r="F11" s="22">
        <v>1</v>
      </c>
      <c r="G11" s="22">
        <v>1</v>
      </c>
      <c r="H11" s="22">
        <v>41</v>
      </c>
      <c r="I11" s="22">
        <v>45</v>
      </c>
      <c r="J11" s="22">
        <v>4</v>
      </c>
      <c r="K11" s="22">
        <v>91.8</v>
      </c>
      <c r="L11" s="22">
        <v>90.2</v>
      </c>
      <c r="M11" s="22">
        <v>91</v>
      </c>
      <c r="N11" s="22">
        <v>57.95</v>
      </c>
      <c r="O11" s="22">
        <v>102.39</v>
      </c>
      <c r="P11" s="22">
        <v>43.06</v>
      </c>
      <c r="Q11" s="22">
        <v>59.33</v>
      </c>
      <c r="R11" s="22">
        <v>6.64</v>
      </c>
      <c r="S11" s="22">
        <v>29.9</v>
      </c>
      <c r="T11" s="22"/>
      <c r="U11" s="22"/>
      <c r="V11" s="22">
        <v>4.9000000000000004</v>
      </c>
      <c r="W11" s="22"/>
      <c r="X11" s="22">
        <v>8</v>
      </c>
      <c r="Y11" s="22"/>
      <c r="Z11" s="22">
        <v>9</v>
      </c>
      <c r="AA11" s="22">
        <v>0.88875866800000003</v>
      </c>
      <c r="AB11" s="22">
        <v>22.29</v>
      </c>
      <c r="AC11" s="22">
        <v>80</v>
      </c>
      <c r="AD11" s="22">
        <v>3.52</v>
      </c>
      <c r="AE11" s="22"/>
      <c r="AF11" s="22"/>
      <c r="AG11" s="22"/>
      <c r="AH11" s="22"/>
      <c r="AI11" s="22"/>
      <c r="AJ11" s="22"/>
      <c r="AK11" s="22">
        <v>3.5484680999999997E-2</v>
      </c>
      <c r="AL11" s="22">
        <v>4.3608141000000003E-2</v>
      </c>
      <c r="AM11" s="22"/>
      <c r="AN11" s="22"/>
      <c r="AO11" s="22"/>
      <c r="AP11" s="22"/>
    </row>
    <row r="12" spans="1:42" x14ac:dyDescent="0.35">
      <c r="A12" s="22">
        <v>39</v>
      </c>
      <c r="B12" s="22" t="s">
        <v>16</v>
      </c>
      <c r="C12" s="22" t="s">
        <v>7</v>
      </c>
      <c r="D12" s="22">
        <v>0</v>
      </c>
      <c r="E12" s="22">
        <v>3</v>
      </c>
      <c r="F12" s="22">
        <v>1</v>
      </c>
      <c r="G12" s="22">
        <v>1</v>
      </c>
      <c r="H12" s="22">
        <v>37</v>
      </c>
      <c r="I12" s="22">
        <v>42</v>
      </c>
      <c r="J12" s="22">
        <v>5</v>
      </c>
      <c r="K12" s="22">
        <v>80.03</v>
      </c>
      <c r="L12" s="22">
        <v>76.180000000000007</v>
      </c>
      <c r="M12" s="22">
        <v>78.105000000000004</v>
      </c>
      <c r="N12" s="22">
        <v>55.17</v>
      </c>
      <c r="O12" s="22">
        <v>91.24</v>
      </c>
      <c r="P12" s="22">
        <v>40.9</v>
      </c>
      <c r="Q12" s="22">
        <v>50.34</v>
      </c>
      <c r="R12" s="22">
        <v>6.07</v>
      </c>
      <c r="S12" s="22"/>
      <c r="T12" s="22">
        <v>54.325000000000003</v>
      </c>
      <c r="U12" s="22">
        <v>6.25</v>
      </c>
      <c r="V12" s="22"/>
      <c r="W12" s="22">
        <v>7.25</v>
      </c>
      <c r="X12" s="22"/>
      <c r="Y12" s="22">
        <v>10.85</v>
      </c>
      <c r="Z12" s="22"/>
      <c r="AA12" s="22">
        <v>0.85603901800000004</v>
      </c>
      <c r="AB12" s="22">
        <v>8.16</v>
      </c>
      <c r="AC12" s="22">
        <v>80.95</v>
      </c>
      <c r="AD12" s="22">
        <v>0.41</v>
      </c>
      <c r="AE12" s="22">
        <v>-9.7999999999999997E-3</v>
      </c>
      <c r="AF12" s="22"/>
      <c r="AG12" s="22">
        <v>2.9499999999999998E-2</v>
      </c>
      <c r="AH12" s="22">
        <v>44.1965</v>
      </c>
      <c r="AI12" s="22"/>
      <c r="AJ12" s="22">
        <v>59.264699999999998</v>
      </c>
      <c r="AK12" s="22">
        <v>0.105704803</v>
      </c>
      <c r="AL12" s="22">
        <v>0.28556762299999999</v>
      </c>
      <c r="AM12" s="22"/>
      <c r="AN12" s="22"/>
      <c r="AO12" s="22"/>
      <c r="AP12" s="22"/>
    </row>
    <row r="13" spans="1:42" x14ac:dyDescent="0.35">
      <c r="A13" s="22">
        <v>43</v>
      </c>
      <c r="B13" s="22" t="s">
        <v>77</v>
      </c>
      <c r="C13" s="22" t="s">
        <v>7</v>
      </c>
      <c r="D13" s="22">
        <v>0</v>
      </c>
      <c r="E13" s="22">
        <v>2</v>
      </c>
      <c r="F13" s="22">
        <v>1</v>
      </c>
      <c r="G13" s="22">
        <v>1</v>
      </c>
      <c r="H13" s="22">
        <v>34</v>
      </c>
      <c r="I13" s="22">
        <v>36</v>
      </c>
      <c r="J13" s="22">
        <v>2</v>
      </c>
      <c r="K13" s="22">
        <v>70.92</v>
      </c>
      <c r="L13" s="22">
        <v>64.56</v>
      </c>
      <c r="M13" s="22">
        <v>67.739999999999995</v>
      </c>
      <c r="N13" s="22">
        <v>27.58</v>
      </c>
      <c r="O13" s="22">
        <v>88.41</v>
      </c>
      <c r="P13" s="22">
        <v>64.03</v>
      </c>
      <c r="Q13" s="22">
        <v>24.38</v>
      </c>
      <c r="R13" s="22">
        <v>2.58</v>
      </c>
      <c r="S13" s="22">
        <v>13.1</v>
      </c>
      <c r="T13" s="22"/>
      <c r="U13" s="22"/>
      <c r="V13" s="22">
        <v>1.2</v>
      </c>
      <c r="W13" s="22"/>
      <c r="X13" s="22">
        <v>5.5</v>
      </c>
      <c r="Y13" s="22"/>
      <c r="Z13" s="22">
        <v>5</v>
      </c>
      <c r="AA13" s="22">
        <v>0.76620291799999996</v>
      </c>
      <c r="AB13" s="22">
        <v>19.05</v>
      </c>
      <c r="AC13" s="22">
        <v>63.2</v>
      </c>
      <c r="AD13" s="22">
        <v>4.93</v>
      </c>
      <c r="AE13" s="22"/>
      <c r="AF13" s="22"/>
      <c r="AG13" s="22"/>
      <c r="AH13" s="22"/>
      <c r="AI13" s="22"/>
      <c r="AJ13" s="22"/>
      <c r="AK13" s="22">
        <v>4.1832119000000001E-2</v>
      </c>
      <c r="AL13" s="22">
        <v>0.16802077500000001</v>
      </c>
      <c r="AM13" s="22">
        <v>-3.7900000000000003E-2</v>
      </c>
      <c r="AN13" s="22">
        <v>7.9200000000000007E-2</v>
      </c>
      <c r="AO13" s="22">
        <v>0.18029999999999999</v>
      </c>
      <c r="AP13" s="22">
        <v>-7.4999999999999997E-2</v>
      </c>
    </row>
    <row r="14" spans="1:42" x14ac:dyDescent="0.35">
      <c r="A14" s="22">
        <v>51</v>
      </c>
      <c r="B14" s="22" t="s">
        <v>39</v>
      </c>
      <c r="C14" s="22" t="s">
        <v>7</v>
      </c>
      <c r="D14" s="22">
        <v>0</v>
      </c>
      <c r="E14" s="22">
        <v>1</v>
      </c>
      <c r="F14" s="22">
        <v>1</v>
      </c>
      <c r="G14" s="22">
        <v>1</v>
      </c>
      <c r="H14" s="22">
        <v>45</v>
      </c>
      <c r="I14" s="22">
        <v>48</v>
      </c>
      <c r="J14" s="22">
        <v>3</v>
      </c>
      <c r="K14" s="22">
        <v>86.76</v>
      </c>
      <c r="L14" s="22">
        <v>91.78</v>
      </c>
      <c r="M14" s="22">
        <v>85.29</v>
      </c>
      <c r="N14" s="22">
        <v>46.6</v>
      </c>
      <c r="O14" s="22">
        <v>86.19</v>
      </c>
      <c r="P14" s="22">
        <v>46.03</v>
      </c>
      <c r="Q14" s="22">
        <v>40.159999999999997</v>
      </c>
      <c r="R14" s="22">
        <v>4.8499999999999996</v>
      </c>
      <c r="S14" s="22"/>
      <c r="T14" s="22">
        <v>44.9</v>
      </c>
      <c r="U14" s="22">
        <v>5.375</v>
      </c>
      <c r="V14" s="22"/>
      <c r="W14" s="22">
        <v>7.5750000000000002</v>
      </c>
      <c r="X14" s="22"/>
      <c r="Y14" s="22">
        <v>10.65</v>
      </c>
      <c r="Z14" s="22"/>
      <c r="AA14" s="22">
        <v>0.98955795300000005</v>
      </c>
      <c r="AB14" s="22">
        <v>10.19</v>
      </c>
      <c r="AC14" s="22">
        <v>62</v>
      </c>
      <c r="AD14" s="22">
        <v>0.63</v>
      </c>
      <c r="AE14" s="22">
        <v>1.7000000000000001E-2</v>
      </c>
      <c r="AF14" s="22">
        <v>5.7200000000000001E-2</v>
      </c>
      <c r="AG14" s="22">
        <v>1.3599999999999999E-2</v>
      </c>
      <c r="AH14" s="22">
        <v>42.8386</v>
      </c>
      <c r="AI14" s="22">
        <v>14.685700000000001</v>
      </c>
      <c r="AJ14" s="22">
        <v>55.893500000000003</v>
      </c>
      <c r="AK14" s="22">
        <v>3.6349495000000002E-2</v>
      </c>
      <c r="AL14" s="22">
        <v>9.9010500000000001E-2</v>
      </c>
      <c r="AM14" s="22"/>
      <c r="AN14" s="22"/>
      <c r="AO14" s="22"/>
      <c r="AP14" s="22"/>
    </row>
    <row r="15" spans="1:42" x14ac:dyDescent="0.35">
      <c r="A15" s="22">
        <v>52</v>
      </c>
      <c r="B15" s="22" t="s">
        <v>11</v>
      </c>
      <c r="C15" s="22" t="s">
        <v>7</v>
      </c>
      <c r="D15" s="22">
        <v>0</v>
      </c>
      <c r="E15" s="22">
        <v>3</v>
      </c>
      <c r="F15" s="22">
        <v>1</v>
      </c>
      <c r="G15" s="22">
        <v>1</v>
      </c>
      <c r="H15" s="22">
        <v>50</v>
      </c>
      <c r="I15" s="22">
        <v>51</v>
      </c>
      <c r="J15" s="22">
        <v>1</v>
      </c>
      <c r="K15" s="22">
        <v>73.069999999999993</v>
      </c>
      <c r="L15" s="22">
        <v>76.400000000000006</v>
      </c>
      <c r="M15" s="22">
        <v>74.734999999999999</v>
      </c>
      <c r="N15" s="22">
        <v>32.69</v>
      </c>
      <c r="O15" s="22">
        <v>115.92</v>
      </c>
      <c r="P15" s="22">
        <v>78.02</v>
      </c>
      <c r="Q15" s="22">
        <v>37.89</v>
      </c>
      <c r="R15" s="22">
        <v>4.5</v>
      </c>
      <c r="S15" s="22">
        <v>4.05</v>
      </c>
      <c r="T15" s="22">
        <v>43.05</v>
      </c>
      <c r="U15" s="22">
        <v>3.8</v>
      </c>
      <c r="V15" s="22">
        <v>1.6</v>
      </c>
      <c r="W15" s="22">
        <v>5.85</v>
      </c>
      <c r="X15" s="22">
        <v>5.6</v>
      </c>
      <c r="Y15" s="22">
        <v>8</v>
      </c>
      <c r="Z15" s="22">
        <v>5.2</v>
      </c>
      <c r="AA15" s="22">
        <v>0.64471186999999996</v>
      </c>
      <c r="AB15" s="22">
        <v>17.48</v>
      </c>
      <c r="AC15" s="22">
        <v>98</v>
      </c>
      <c r="AD15" s="22">
        <v>5.39</v>
      </c>
      <c r="AE15" s="22">
        <v>2.47E-2</v>
      </c>
      <c r="AF15" s="22"/>
      <c r="AG15" s="22">
        <v>2.41E-2</v>
      </c>
      <c r="AH15" s="22">
        <v>46.673400000000001</v>
      </c>
      <c r="AI15" s="22"/>
      <c r="AJ15" s="22">
        <v>57.779499999999999</v>
      </c>
      <c r="AK15" s="22">
        <v>3.4281897999999998E-2</v>
      </c>
      <c r="AL15" s="22">
        <v>4.2495663000000003E-2</v>
      </c>
      <c r="AM15" s="22"/>
      <c r="AN15" s="22"/>
      <c r="AO15" s="22"/>
      <c r="AP15" s="22"/>
    </row>
    <row r="16" spans="1:42" x14ac:dyDescent="0.35">
      <c r="A16" s="22">
        <v>53</v>
      </c>
      <c r="B16" s="22" t="s">
        <v>77</v>
      </c>
      <c r="C16" s="22" t="s">
        <v>7</v>
      </c>
      <c r="D16" s="22">
        <v>0</v>
      </c>
      <c r="E16" s="22">
        <v>2</v>
      </c>
      <c r="F16" s="22">
        <v>1</v>
      </c>
      <c r="G16" s="22">
        <v>1</v>
      </c>
      <c r="H16" s="22">
        <v>48</v>
      </c>
      <c r="I16" s="22">
        <v>51</v>
      </c>
      <c r="J16" s="22">
        <v>3</v>
      </c>
      <c r="K16" s="22">
        <v>82.55</v>
      </c>
      <c r="L16" s="22">
        <v>83.19</v>
      </c>
      <c r="M16" s="22">
        <v>82.87</v>
      </c>
      <c r="N16" s="22">
        <v>38.49</v>
      </c>
      <c r="O16" s="22">
        <v>95.61</v>
      </c>
      <c r="P16" s="22">
        <v>58.81</v>
      </c>
      <c r="Q16" s="22">
        <v>36.799999999999997</v>
      </c>
      <c r="R16" s="22">
        <v>2.98</v>
      </c>
      <c r="S16" s="22"/>
      <c r="T16" s="22">
        <v>30.975000000000001</v>
      </c>
      <c r="U16" s="22">
        <v>5</v>
      </c>
      <c r="V16" s="22"/>
      <c r="W16" s="22">
        <v>8.5</v>
      </c>
      <c r="X16" s="22"/>
      <c r="Y16" s="22">
        <v>10.824999999999999</v>
      </c>
      <c r="Z16" s="22"/>
      <c r="AA16" s="22">
        <v>0.86675033999999995</v>
      </c>
      <c r="AB16" s="22">
        <v>9.1300000000000008</v>
      </c>
      <c r="AC16" s="22">
        <v>70</v>
      </c>
      <c r="AD16" s="22">
        <v>3.2</v>
      </c>
      <c r="AE16" s="22">
        <v>2.0999999999999999E-3</v>
      </c>
      <c r="AF16" s="22">
        <v>0.12139999999999999</v>
      </c>
      <c r="AG16" s="22">
        <v>1E-4</v>
      </c>
      <c r="AH16" s="22">
        <v>46.7438</v>
      </c>
      <c r="AI16" s="22">
        <v>11.0655</v>
      </c>
      <c r="AJ16" s="22">
        <v>70.828599999999994</v>
      </c>
      <c r="AK16" s="22">
        <v>3.6516786000000002E-2</v>
      </c>
      <c r="AL16" s="22">
        <v>0.14426014400000001</v>
      </c>
      <c r="AM16" s="22"/>
      <c r="AN16" s="22"/>
      <c r="AO16" s="22"/>
      <c r="AP16" s="22"/>
    </row>
    <row r="17" spans="1:42" x14ac:dyDescent="0.35">
      <c r="A17" s="22">
        <v>54</v>
      </c>
      <c r="B17" s="22" t="s">
        <v>77</v>
      </c>
      <c r="C17" s="22" t="s">
        <v>7</v>
      </c>
      <c r="D17" s="22">
        <v>0</v>
      </c>
      <c r="E17" s="22">
        <v>2</v>
      </c>
      <c r="F17" s="22">
        <v>1</v>
      </c>
      <c r="G17" s="22">
        <v>1</v>
      </c>
      <c r="H17" s="22">
        <v>40</v>
      </c>
      <c r="I17" s="22">
        <v>44</v>
      </c>
      <c r="J17" s="22">
        <v>4</v>
      </c>
      <c r="K17" s="22">
        <v>72.22</v>
      </c>
      <c r="L17" s="22">
        <v>75.540000000000006</v>
      </c>
      <c r="M17" s="22">
        <v>73.88</v>
      </c>
      <c r="N17" s="22">
        <v>39.51</v>
      </c>
      <c r="O17" s="22">
        <v>104.39</v>
      </c>
      <c r="P17" s="22">
        <v>63.15</v>
      </c>
      <c r="Q17" s="22">
        <v>41.24</v>
      </c>
      <c r="R17" s="22">
        <v>4.07</v>
      </c>
      <c r="S17" s="22">
        <v>4.7</v>
      </c>
      <c r="T17" s="22">
        <v>30.166666670000001</v>
      </c>
      <c r="U17" s="22">
        <v>4.766666667</v>
      </c>
      <c r="V17" s="22">
        <v>2.8</v>
      </c>
      <c r="W17" s="22">
        <v>7.9666666670000001</v>
      </c>
      <c r="X17" s="22">
        <v>8.8000000000000007</v>
      </c>
      <c r="Y17" s="22">
        <v>9.9</v>
      </c>
      <c r="Z17" s="22">
        <v>8.6999999999999993</v>
      </c>
      <c r="AA17" s="22">
        <v>0.70773062600000003</v>
      </c>
      <c r="AB17" s="22">
        <v>17.989999999999998</v>
      </c>
      <c r="AC17" s="22">
        <v>80</v>
      </c>
      <c r="AD17" s="22">
        <v>0.25</v>
      </c>
      <c r="AE17" s="22">
        <v>1.2200000000000001E-2</v>
      </c>
      <c r="AF17" s="22">
        <v>6.1600000000000002E-2</v>
      </c>
      <c r="AG17" s="22">
        <v>1.5299999999999999E-2</v>
      </c>
      <c r="AH17" s="22">
        <v>46.651899999999998</v>
      </c>
      <c r="AI17" s="22">
        <v>14.7766</v>
      </c>
      <c r="AJ17" s="22">
        <v>64.521100000000004</v>
      </c>
      <c r="AK17" s="22">
        <v>3.5505795999999999E-2</v>
      </c>
      <c r="AL17" s="22">
        <v>0.103641964</v>
      </c>
      <c r="AM17" s="22"/>
      <c r="AN17" s="22"/>
      <c r="AO17" s="22"/>
      <c r="AP17" s="22"/>
    </row>
    <row r="18" spans="1:42" x14ac:dyDescent="0.35">
      <c r="A18" s="22">
        <v>55</v>
      </c>
      <c r="B18" s="22" t="s">
        <v>88</v>
      </c>
      <c r="C18" s="22" t="s">
        <v>7</v>
      </c>
      <c r="D18" s="22">
        <v>0</v>
      </c>
      <c r="E18" s="22">
        <v>0</v>
      </c>
      <c r="F18" s="22">
        <v>1</v>
      </c>
      <c r="G18" s="22">
        <v>1</v>
      </c>
      <c r="H18" s="22">
        <v>51</v>
      </c>
      <c r="I18" s="22">
        <v>57</v>
      </c>
      <c r="J18" s="22">
        <v>6</v>
      </c>
      <c r="K18" s="22">
        <v>94.92</v>
      </c>
      <c r="L18" s="22">
        <v>93.86</v>
      </c>
      <c r="M18" s="22">
        <v>94.39</v>
      </c>
      <c r="N18" s="22">
        <v>40.76</v>
      </c>
      <c r="O18" s="22">
        <v>103.14</v>
      </c>
      <c r="P18" s="22">
        <v>61.1</v>
      </c>
      <c r="Q18" s="22">
        <v>42.04</v>
      </c>
      <c r="R18" s="22">
        <v>3.57</v>
      </c>
      <c r="S18" s="22"/>
      <c r="T18" s="22">
        <v>46.033333329999998</v>
      </c>
      <c r="U18" s="22">
        <v>4.9333333330000002</v>
      </c>
      <c r="V18" s="22"/>
      <c r="W18" s="22">
        <v>6.8666666669999996</v>
      </c>
      <c r="X18" s="22"/>
      <c r="Y18" s="22">
        <v>9.5</v>
      </c>
      <c r="Z18" s="22"/>
      <c r="AA18" s="22">
        <v>0.91516385499999997</v>
      </c>
      <c r="AB18" s="22"/>
      <c r="AC18" s="22"/>
      <c r="AD18" s="22">
        <v>0</v>
      </c>
      <c r="AE18" s="22">
        <v>2.2599999999999999E-2</v>
      </c>
      <c r="AF18" s="22"/>
      <c r="AG18" s="22">
        <v>6.6000000000000003E-2</v>
      </c>
      <c r="AH18" s="22">
        <v>45.1404</v>
      </c>
      <c r="AI18" s="22"/>
      <c r="AJ18" s="22">
        <v>67.593800000000002</v>
      </c>
      <c r="AK18" s="22">
        <v>4.0704878E-2</v>
      </c>
      <c r="AL18" s="22">
        <v>5.5213497E-2</v>
      </c>
      <c r="AM18" s="22"/>
      <c r="AN18" s="22"/>
      <c r="AO18" s="22"/>
      <c r="AP18" s="22"/>
    </row>
    <row r="19" spans="1:42" x14ac:dyDescent="0.35">
      <c r="A19" s="22">
        <v>56</v>
      </c>
      <c r="B19" s="22" t="s">
        <v>39</v>
      </c>
      <c r="C19" s="22" t="s">
        <v>7</v>
      </c>
      <c r="D19" s="22">
        <v>1</v>
      </c>
      <c r="E19" s="22">
        <v>1</v>
      </c>
      <c r="F19" s="22">
        <v>1</v>
      </c>
      <c r="G19" s="22">
        <v>1</v>
      </c>
      <c r="H19" s="22">
        <v>30</v>
      </c>
      <c r="I19" s="22">
        <v>34</v>
      </c>
      <c r="J19" s="22">
        <v>4</v>
      </c>
      <c r="K19" s="22">
        <v>77</v>
      </c>
      <c r="L19" s="22">
        <v>84.83</v>
      </c>
      <c r="M19" s="22">
        <v>80.915000000000006</v>
      </c>
      <c r="N19" s="22">
        <v>21.36</v>
      </c>
      <c r="O19" s="22">
        <v>103.17</v>
      </c>
      <c r="P19" s="22">
        <v>81.14</v>
      </c>
      <c r="Q19" s="22">
        <v>22.04</v>
      </c>
      <c r="R19" s="22">
        <v>2.0499999999999998</v>
      </c>
      <c r="S19" s="22">
        <v>-1.2</v>
      </c>
      <c r="T19" s="22">
        <v>41</v>
      </c>
      <c r="U19" s="22">
        <v>3.9</v>
      </c>
      <c r="V19" s="22">
        <v>0.50333333300000005</v>
      </c>
      <c r="W19" s="22">
        <v>6.65</v>
      </c>
      <c r="X19" s="22">
        <v>8</v>
      </c>
      <c r="Y19" s="22">
        <v>9.1999999999999993</v>
      </c>
      <c r="Z19" s="22">
        <v>7.6666666670000003</v>
      </c>
      <c r="AA19" s="22">
        <v>0.78428806799999995</v>
      </c>
      <c r="AB19" s="22">
        <v>36.86</v>
      </c>
      <c r="AC19" s="22">
        <v>56.866666670000001</v>
      </c>
      <c r="AD19" s="22">
        <v>1.39</v>
      </c>
      <c r="AE19" s="22">
        <v>-1.4E-2</v>
      </c>
      <c r="AF19" s="22">
        <v>6.2700000000000006E-2</v>
      </c>
      <c r="AG19" s="22">
        <v>-3.9899999999999998E-2</v>
      </c>
      <c r="AH19" s="22">
        <v>46.543199999999999</v>
      </c>
      <c r="AI19" s="22">
        <v>12.258800000000001</v>
      </c>
      <c r="AJ19" s="22">
        <v>56.0092</v>
      </c>
      <c r="AK19" s="22"/>
      <c r="AL19" s="22"/>
      <c r="AM19" s="22">
        <v>-1.26E-2</v>
      </c>
      <c r="AN19" s="22">
        <v>3.2399999999999998E-2</v>
      </c>
      <c r="AO19" s="22">
        <v>-7.4099999999999999E-2</v>
      </c>
      <c r="AP19" s="22">
        <v>-3.4500000000000003E-2</v>
      </c>
    </row>
    <row r="20" spans="1:42" x14ac:dyDescent="0.35">
      <c r="A20" s="22">
        <v>57</v>
      </c>
      <c r="B20" s="22" t="s">
        <v>39</v>
      </c>
      <c r="C20" s="22" t="s">
        <v>7</v>
      </c>
      <c r="D20" s="22">
        <v>1</v>
      </c>
      <c r="E20" s="22">
        <v>1</v>
      </c>
      <c r="F20" s="22">
        <v>1</v>
      </c>
      <c r="G20" s="22">
        <v>1</v>
      </c>
      <c r="H20" s="22">
        <v>32</v>
      </c>
      <c r="I20" s="22">
        <v>37</v>
      </c>
      <c r="J20" s="22">
        <v>5</v>
      </c>
      <c r="K20" s="22">
        <v>74.42</v>
      </c>
      <c r="L20" s="22">
        <v>72.48</v>
      </c>
      <c r="M20" s="22">
        <v>73.45</v>
      </c>
      <c r="N20" s="22">
        <v>23.31</v>
      </c>
      <c r="O20" s="22">
        <v>88.65</v>
      </c>
      <c r="P20" s="22">
        <v>67.989999999999995</v>
      </c>
      <c r="Q20" s="22">
        <v>20.67</v>
      </c>
      <c r="R20" s="22">
        <v>2.02</v>
      </c>
      <c r="S20" s="22">
        <v>-8.7666666670000009</v>
      </c>
      <c r="T20" s="22">
        <v>16.25</v>
      </c>
      <c r="U20" s="22">
        <v>3.3</v>
      </c>
      <c r="V20" s="22">
        <v>1.31</v>
      </c>
      <c r="W20" s="22">
        <v>6.3</v>
      </c>
      <c r="X20" s="22">
        <v>7.4666666670000001</v>
      </c>
      <c r="Y20" s="22">
        <v>9.65</v>
      </c>
      <c r="Z20" s="22">
        <v>8.2333333329999991</v>
      </c>
      <c r="AA20" s="22">
        <v>0.82853919899999995</v>
      </c>
      <c r="AB20" s="22">
        <v>35.520000000000003</v>
      </c>
      <c r="AC20" s="22">
        <v>61.76363636</v>
      </c>
      <c r="AD20" s="22">
        <v>1.74</v>
      </c>
      <c r="AE20" s="22">
        <v>4.3299999999999998E-2</v>
      </c>
      <c r="AF20" s="22">
        <v>9.69E-2</v>
      </c>
      <c r="AG20" s="22">
        <v>8.4199999999999997E-2</v>
      </c>
      <c r="AH20" s="22">
        <v>43.580500000000001</v>
      </c>
      <c r="AI20" s="22">
        <v>13.944000000000001</v>
      </c>
      <c r="AJ20" s="22">
        <v>42.200299999999999</v>
      </c>
      <c r="AK20" s="22"/>
      <c r="AL20" s="22"/>
      <c r="AM20" s="22">
        <v>-1.2500000000000001E-2</v>
      </c>
      <c r="AN20" s="22">
        <v>0.14099999999999999</v>
      </c>
      <c r="AO20" s="22">
        <v>-1.3299999999999999E-2</v>
      </c>
      <c r="AP20" s="22">
        <v>-2.4899999999999999E-2</v>
      </c>
    </row>
    <row r="21" spans="1:42" x14ac:dyDescent="0.35">
      <c r="A21" s="22">
        <v>58</v>
      </c>
      <c r="B21" s="22" t="s">
        <v>39</v>
      </c>
      <c r="C21" s="22" t="s">
        <v>7</v>
      </c>
      <c r="D21" s="22">
        <v>1</v>
      </c>
      <c r="E21" s="22">
        <v>1</v>
      </c>
      <c r="F21" s="22">
        <v>1</v>
      </c>
      <c r="G21" s="22">
        <v>1</v>
      </c>
      <c r="H21" s="22">
        <v>32</v>
      </c>
      <c r="I21" s="22">
        <v>35</v>
      </c>
      <c r="J21" s="22">
        <v>3</v>
      </c>
      <c r="K21" s="22">
        <v>81.19</v>
      </c>
      <c r="L21" s="22">
        <v>85.74</v>
      </c>
      <c r="M21" s="22">
        <v>83.465000000000003</v>
      </c>
      <c r="N21" s="22">
        <v>17.57</v>
      </c>
      <c r="O21" s="22">
        <v>79.91</v>
      </c>
      <c r="P21" s="22">
        <v>65.87</v>
      </c>
      <c r="Q21" s="22">
        <v>14.04</v>
      </c>
      <c r="R21" s="22">
        <v>2.06</v>
      </c>
      <c r="S21" s="22">
        <v>16.850000000000001</v>
      </c>
      <c r="T21" s="22">
        <v>2.8050000000000002</v>
      </c>
      <c r="U21" s="22">
        <v>0.80500000000000005</v>
      </c>
      <c r="V21" s="22">
        <v>2.35</v>
      </c>
      <c r="W21" s="22">
        <v>9.35</v>
      </c>
      <c r="X21" s="22">
        <v>7.95</v>
      </c>
      <c r="Y21" s="22">
        <v>9.4</v>
      </c>
      <c r="Z21" s="22">
        <v>9.25</v>
      </c>
      <c r="AA21" s="22">
        <v>1.044487548</v>
      </c>
      <c r="AB21" s="22">
        <v>35.229999999999997</v>
      </c>
      <c r="AC21" s="22">
        <v>60.33</v>
      </c>
      <c r="AD21" s="22">
        <v>0.12</v>
      </c>
      <c r="AE21" s="22">
        <v>-8.3999999999999995E-3</v>
      </c>
      <c r="AF21" s="22">
        <v>7.3800000000000004E-2</v>
      </c>
      <c r="AG21" s="22">
        <v>-1.917E-2</v>
      </c>
      <c r="AH21" s="22">
        <v>45.868299999999998</v>
      </c>
      <c r="AI21" s="22">
        <v>12.518000000000001</v>
      </c>
      <c r="AJ21" s="22">
        <v>55.438499999999998</v>
      </c>
      <c r="AK21" s="22"/>
      <c r="AL21" s="22"/>
      <c r="AM21" s="22">
        <v>-2.9600000000000001E-2</v>
      </c>
      <c r="AN21" s="22">
        <v>9.1000000000000004E-3</v>
      </c>
      <c r="AO21" s="22">
        <v>1.9400000000000001E-2</v>
      </c>
      <c r="AP21" s="22">
        <v>1.0500000000000001E-2</v>
      </c>
    </row>
    <row r="22" spans="1:42" x14ac:dyDescent="0.35">
      <c r="A22" s="22">
        <v>59</v>
      </c>
      <c r="B22" s="22" t="s">
        <v>39</v>
      </c>
      <c r="C22" s="22" t="s">
        <v>7</v>
      </c>
      <c r="D22" s="22">
        <v>1</v>
      </c>
      <c r="E22" s="22">
        <v>1</v>
      </c>
      <c r="F22" s="22">
        <v>1</v>
      </c>
      <c r="G22" s="22">
        <v>1</v>
      </c>
      <c r="H22" s="22">
        <v>37</v>
      </c>
      <c r="I22" s="22">
        <v>37</v>
      </c>
      <c r="J22" s="22">
        <v>0</v>
      </c>
      <c r="K22" s="22">
        <v>82.88</v>
      </c>
      <c r="L22" s="22">
        <v>93.86</v>
      </c>
      <c r="M22" s="22">
        <v>88.37</v>
      </c>
      <c r="N22" s="22">
        <v>27.6</v>
      </c>
      <c r="O22" s="22">
        <v>111.95</v>
      </c>
      <c r="P22" s="22">
        <v>81.05</v>
      </c>
      <c r="Q22" s="22">
        <v>30.9</v>
      </c>
      <c r="R22" s="22">
        <v>2.84</v>
      </c>
      <c r="S22" s="22">
        <v>9.5</v>
      </c>
      <c r="T22" s="22">
        <v>62.2</v>
      </c>
      <c r="U22" s="22">
        <v>4.7</v>
      </c>
      <c r="V22" s="22">
        <v>1.4</v>
      </c>
      <c r="W22" s="22">
        <v>6.4</v>
      </c>
      <c r="X22" s="22">
        <v>6.9666666670000001</v>
      </c>
      <c r="Y22" s="22">
        <v>10.3</v>
      </c>
      <c r="Z22" s="22">
        <v>7.5666666669999998</v>
      </c>
      <c r="AA22" s="22">
        <v>0.78937025500000002</v>
      </c>
      <c r="AB22" s="22">
        <v>37.090000000000003</v>
      </c>
      <c r="AC22" s="22">
        <v>59.43</v>
      </c>
      <c r="AD22" s="22">
        <v>4.76</v>
      </c>
      <c r="AE22" s="22"/>
      <c r="AF22" s="22"/>
      <c r="AG22" s="22"/>
      <c r="AH22" s="22"/>
      <c r="AI22" s="22"/>
      <c r="AJ22" s="22"/>
      <c r="AK22" s="22"/>
      <c r="AL22" s="22"/>
      <c r="AM22" s="22">
        <v>2.46E-2</v>
      </c>
      <c r="AN22" s="22">
        <v>3.3700000000000001E-2</v>
      </c>
      <c r="AO22" s="22">
        <v>5.9200000000000003E-2</v>
      </c>
      <c r="AP22" s="22">
        <v>2.0999999999999999E-3</v>
      </c>
    </row>
    <row r="23" spans="1:42" x14ac:dyDescent="0.35">
      <c r="A23" s="22">
        <v>59</v>
      </c>
      <c r="B23" s="22" t="s">
        <v>39</v>
      </c>
      <c r="C23" s="22" t="s">
        <v>40</v>
      </c>
      <c r="D23" s="22">
        <v>1</v>
      </c>
      <c r="E23" s="22">
        <v>1</v>
      </c>
      <c r="F23" s="22">
        <v>2</v>
      </c>
      <c r="G23" s="22">
        <v>8</v>
      </c>
      <c r="H23" s="22">
        <v>37</v>
      </c>
      <c r="I23" s="22">
        <v>54</v>
      </c>
      <c r="J23" s="22">
        <v>17</v>
      </c>
      <c r="K23" s="22">
        <v>92.92</v>
      </c>
      <c r="L23" s="22">
        <v>108.43</v>
      </c>
      <c r="M23" s="22">
        <v>100.675</v>
      </c>
      <c r="N23" s="22">
        <v>26.93</v>
      </c>
      <c r="O23" s="22">
        <v>143.11000000000001</v>
      </c>
      <c r="P23" s="22">
        <v>104.57</v>
      </c>
      <c r="Q23" s="22">
        <v>38.54</v>
      </c>
      <c r="R23" s="22">
        <v>3.8</v>
      </c>
      <c r="S23" s="22">
        <v>16.149999999999999</v>
      </c>
      <c r="T23" s="22">
        <v>54.75</v>
      </c>
      <c r="U23" s="22">
        <v>5.4</v>
      </c>
      <c r="V23" s="22">
        <v>2.2000000000000002</v>
      </c>
      <c r="W23" s="22">
        <v>7.4</v>
      </c>
      <c r="X23" s="22">
        <v>5.15</v>
      </c>
      <c r="Y23" s="22">
        <v>11.2</v>
      </c>
      <c r="Z23" s="22">
        <v>6.05</v>
      </c>
      <c r="AA23" s="22">
        <v>0.70347984100000005</v>
      </c>
      <c r="AB23" s="22">
        <v>31.77</v>
      </c>
      <c r="AC23" s="22">
        <v>54.97</v>
      </c>
      <c r="AD23" s="22">
        <v>0.43</v>
      </c>
      <c r="AE23" s="22">
        <v>-5.0000000000000001E-4</v>
      </c>
      <c r="AF23" s="22">
        <v>-3.4299999999999997E-2</v>
      </c>
      <c r="AG23" s="22">
        <v>3.5099999999999999E-2</v>
      </c>
      <c r="AH23" s="22">
        <v>37.869</v>
      </c>
      <c r="AI23" s="22">
        <v>13.845700000000001</v>
      </c>
      <c r="AJ23" s="22">
        <v>44.571899999999999</v>
      </c>
      <c r="AK23" s="22">
        <v>4.3836347999999997E-2</v>
      </c>
      <c r="AL23" s="22">
        <v>4.2447202000000003E-2</v>
      </c>
      <c r="AM23" s="22">
        <v>2.5100000000000001E-2</v>
      </c>
      <c r="AN23" s="22">
        <v>2.24E-2</v>
      </c>
      <c r="AO23" s="22">
        <v>9.2600000000000002E-2</v>
      </c>
      <c r="AP23" s="22">
        <v>1.21E-2</v>
      </c>
    </row>
    <row r="24" spans="1:42" x14ac:dyDescent="0.35">
      <c r="A24" s="22">
        <v>60</v>
      </c>
      <c r="B24" s="22" t="s">
        <v>39</v>
      </c>
      <c r="C24" s="22" t="s">
        <v>7</v>
      </c>
      <c r="D24" s="22">
        <v>1</v>
      </c>
      <c r="E24" s="22">
        <v>1</v>
      </c>
      <c r="F24" s="22">
        <v>1</v>
      </c>
      <c r="G24" s="22">
        <v>1</v>
      </c>
      <c r="H24" s="22">
        <v>37</v>
      </c>
      <c r="I24" s="22">
        <v>37</v>
      </c>
      <c r="J24" s="22">
        <v>0</v>
      </c>
      <c r="K24" s="22">
        <v>84.97</v>
      </c>
      <c r="L24" s="22">
        <v>91.75</v>
      </c>
      <c r="M24" s="22">
        <v>88.36</v>
      </c>
      <c r="N24" s="22">
        <v>31.88</v>
      </c>
      <c r="O24" s="22">
        <v>93.78</v>
      </c>
      <c r="P24" s="22">
        <v>63.88</v>
      </c>
      <c r="Q24" s="22">
        <v>29.9</v>
      </c>
      <c r="R24" s="22">
        <v>3.56</v>
      </c>
      <c r="S24" s="22">
        <v>-3.82</v>
      </c>
      <c r="T24" s="22">
        <v>37.25</v>
      </c>
      <c r="U24" s="22">
        <v>4.8499999999999996</v>
      </c>
      <c r="V24" s="22">
        <v>1.55</v>
      </c>
      <c r="W24" s="22">
        <v>7.9</v>
      </c>
      <c r="X24" s="22">
        <v>8.5500000000000007</v>
      </c>
      <c r="Y24" s="22">
        <v>10.8</v>
      </c>
      <c r="Z24" s="22">
        <v>8.1999999999999993</v>
      </c>
      <c r="AA24" s="22">
        <v>0.94220516099999996</v>
      </c>
      <c r="AB24" s="22">
        <v>22.65</v>
      </c>
      <c r="AC24" s="22">
        <v>46.5</v>
      </c>
      <c r="AD24" s="22">
        <v>2.63</v>
      </c>
      <c r="AE24" s="22"/>
      <c r="AF24" s="22"/>
      <c r="AG24" s="22"/>
      <c r="AH24" s="22"/>
      <c r="AI24" s="22"/>
      <c r="AJ24" s="22"/>
      <c r="AK24" s="22"/>
      <c r="AL24" s="22"/>
      <c r="AM24" s="22">
        <v>-2.3E-3</v>
      </c>
      <c r="AN24" s="22">
        <v>4.58E-2</v>
      </c>
      <c r="AO24" s="22">
        <v>7.2099999999999997E-2</v>
      </c>
      <c r="AP24" s="22">
        <v>4.7999999999999996E-3</v>
      </c>
    </row>
    <row r="25" spans="1:42" x14ac:dyDescent="0.35">
      <c r="A25" s="22">
        <v>60</v>
      </c>
      <c r="B25" s="22" t="s">
        <v>39</v>
      </c>
      <c r="C25" s="22" t="s">
        <v>40</v>
      </c>
      <c r="D25" s="22">
        <v>1</v>
      </c>
      <c r="E25" s="22">
        <v>1</v>
      </c>
      <c r="F25" s="22">
        <v>2</v>
      </c>
      <c r="G25" s="22">
        <v>8</v>
      </c>
      <c r="H25" s="22">
        <v>37</v>
      </c>
      <c r="I25" s="22">
        <v>56</v>
      </c>
      <c r="J25" s="22">
        <v>19</v>
      </c>
      <c r="K25" s="22">
        <v>107.93</v>
      </c>
      <c r="L25" s="22">
        <v>126.97</v>
      </c>
      <c r="M25" s="22">
        <v>117.45</v>
      </c>
      <c r="N25" s="22">
        <v>42.8</v>
      </c>
      <c r="O25" s="22">
        <v>125.63</v>
      </c>
      <c r="P25" s="22">
        <v>71.86</v>
      </c>
      <c r="Q25" s="22">
        <v>53.77</v>
      </c>
      <c r="R25" s="22">
        <v>5.04</v>
      </c>
      <c r="S25" s="22">
        <v>50</v>
      </c>
      <c r="T25" s="22">
        <v>68.45</v>
      </c>
      <c r="U25" s="22">
        <v>7.2</v>
      </c>
      <c r="V25" s="22">
        <v>4.25</v>
      </c>
      <c r="W25" s="22">
        <v>8.75</v>
      </c>
      <c r="X25" s="22">
        <v>5.95</v>
      </c>
      <c r="Y25" s="22">
        <v>14.4</v>
      </c>
      <c r="Z25" s="22">
        <v>8.85</v>
      </c>
      <c r="AA25" s="22">
        <v>0.93488816399999997</v>
      </c>
      <c r="AB25" s="22">
        <v>19.61</v>
      </c>
      <c r="AC25" s="22">
        <v>56.1</v>
      </c>
      <c r="AD25" s="22">
        <v>0.23</v>
      </c>
      <c r="AE25" s="22">
        <v>2.24E-2</v>
      </c>
      <c r="AF25" s="22">
        <v>0.18690000000000001</v>
      </c>
      <c r="AG25" s="22">
        <v>2.93E-2</v>
      </c>
      <c r="AH25" s="22">
        <v>43.022300000000001</v>
      </c>
      <c r="AI25" s="22">
        <v>10.658300000000001</v>
      </c>
      <c r="AJ25" s="22">
        <v>50.478499999999997</v>
      </c>
      <c r="AK25" s="22">
        <v>4.5417359999999997E-2</v>
      </c>
      <c r="AL25" s="22">
        <v>8.5115976999999995E-2</v>
      </c>
      <c r="AM25" s="22">
        <v>-2.8199999999999999E-2</v>
      </c>
      <c r="AN25" s="22">
        <v>-6.8599999999999994E-2</v>
      </c>
      <c r="AO25" s="22">
        <v>2.0899999999999998E-2</v>
      </c>
      <c r="AP25" s="22">
        <v>5.4999999999999997E-3</v>
      </c>
    </row>
    <row r="26" spans="1:42" x14ac:dyDescent="0.35">
      <c r="A26" s="22">
        <v>62</v>
      </c>
      <c r="B26" s="22" t="s">
        <v>39</v>
      </c>
      <c r="C26" s="22" t="s">
        <v>41</v>
      </c>
      <c r="D26" s="22">
        <v>1</v>
      </c>
      <c r="E26" s="22">
        <v>1</v>
      </c>
      <c r="F26" s="22">
        <v>0</v>
      </c>
      <c r="G26" s="22">
        <v>0.5</v>
      </c>
      <c r="H26" s="22">
        <v>40</v>
      </c>
      <c r="I26" s="22">
        <v>41</v>
      </c>
      <c r="J26" s="22">
        <v>1</v>
      </c>
      <c r="K26" s="22">
        <v>86.6</v>
      </c>
      <c r="L26" s="22">
        <v>102.55</v>
      </c>
      <c r="M26" s="22">
        <v>94.575000000000003</v>
      </c>
      <c r="N26" s="22">
        <v>40.1</v>
      </c>
      <c r="O26" s="22">
        <v>85.21</v>
      </c>
      <c r="P26" s="22">
        <v>51.04</v>
      </c>
      <c r="Q26" s="22">
        <v>34.159999999999997</v>
      </c>
      <c r="R26" s="22">
        <v>3.41</v>
      </c>
      <c r="S26" s="22">
        <v>30.7</v>
      </c>
      <c r="T26" s="22">
        <v>48.35</v>
      </c>
      <c r="U26" s="22">
        <v>3.85</v>
      </c>
      <c r="V26" s="22">
        <v>3.2</v>
      </c>
      <c r="W26" s="22">
        <v>8.3000000000000007</v>
      </c>
      <c r="X26" s="22">
        <v>8.65</v>
      </c>
      <c r="Y26" s="22">
        <v>12.2</v>
      </c>
      <c r="Z26" s="22">
        <v>11.15</v>
      </c>
      <c r="AA26" s="22">
        <v>1.1099049409999999</v>
      </c>
      <c r="AB26" s="22">
        <v>28.49</v>
      </c>
      <c r="AC26" s="22">
        <v>51.811111109999999</v>
      </c>
      <c r="AD26" s="22">
        <v>2.4900000000000002</v>
      </c>
      <c r="AE26" s="22">
        <v>3.2399999999999998E-2</v>
      </c>
      <c r="AF26" s="22">
        <v>6.6199999999999995E-2</v>
      </c>
      <c r="AG26" s="22">
        <v>-2.0799999999999999E-2</v>
      </c>
      <c r="AH26" s="22">
        <v>37.764600000000002</v>
      </c>
      <c r="AI26" s="22">
        <v>14.2727</v>
      </c>
      <c r="AJ26" s="22">
        <v>50.877499999999998</v>
      </c>
      <c r="AK26" s="22">
        <v>4.6449384000000003E-2</v>
      </c>
      <c r="AL26" s="22">
        <v>6.8200964000000003E-2</v>
      </c>
      <c r="AM26" s="22">
        <v>0.2064</v>
      </c>
      <c r="AN26" s="22">
        <v>0.21249999999999999</v>
      </c>
      <c r="AO26" s="22">
        <v>0.26</v>
      </c>
      <c r="AP26" s="22">
        <v>0.24610000000000001</v>
      </c>
    </row>
    <row r="27" spans="1:42" x14ac:dyDescent="0.35">
      <c r="A27" s="22">
        <v>63</v>
      </c>
      <c r="B27" s="22" t="s">
        <v>39</v>
      </c>
      <c r="C27" s="22" t="s">
        <v>41</v>
      </c>
      <c r="D27" s="22">
        <v>1</v>
      </c>
      <c r="E27" s="22">
        <v>1</v>
      </c>
      <c r="F27" s="22">
        <v>0</v>
      </c>
      <c r="G27" s="22">
        <v>0.5</v>
      </c>
      <c r="H27" s="22">
        <v>52</v>
      </c>
      <c r="I27" s="22">
        <v>53</v>
      </c>
      <c r="J27" s="22">
        <v>1</v>
      </c>
      <c r="K27" s="22">
        <v>110.24</v>
      </c>
      <c r="L27" s="22">
        <v>122.27</v>
      </c>
      <c r="M27" s="22">
        <v>116.255</v>
      </c>
      <c r="N27" s="22">
        <v>33.74</v>
      </c>
      <c r="O27" s="22">
        <v>105.78</v>
      </c>
      <c r="P27" s="22">
        <v>70.09</v>
      </c>
      <c r="Q27" s="22">
        <v>35.69</v>
      </c>
      <c r="R27" s="22">
        <v>4.13</v>
      </c>
      <c r="S27" s="22">
        <v>7.65</v>
      </c>
      <c r="T27" s="22">
        <v>41.3</v>
      </c>
      <c r="U27" s="22">
        <v>4.45</v>
      </c>
      <c r="V27" s="22">
        <v>1.355</v>
      </c>
      <c r="W27" s="22">
        <v>8.4</v>
      </c>
      <c r="X27" s="22">
        <v>8.65</v>
      </c>
      <c r="Y27" s="22">
        <v>11.75</v>
      </c>
      <c r="Z27" s="22">
        <v>9.15</v>
      </c>
      <c r="AA27" s="22">
        <v>1.099026281</v>
      </c>
      <c r="AB27" s="22">
        <v>28.49</v>
      </c>
      <c r="AC27" s="22">
        <v>47.924999999999997</v>
      </c>
      <c r="AD27" s="22">
        <v>9.6199999999999992</v>
      </c>
      <c r="AE27" s="22"/>
      <c r="AF27" s="22"/>
      <c r="AG27" s="22"/>
      <c r="AH27" s="22"/>
      <c r="AI27" s="22"/>
      <c r="AJ27" s="22"/>
      <c r="AK27" s="22">
        <v>4.8655099E-2</v>
      </c>
      <c r="AL27" s="22">
        <v>0.14627237400000001</v>
      </c>
      <c r="AM27" s="22">
        <v>4.8800000000000003E-2</v>
      </c>
      <c r="AN27" s="22">
        <v>0.1231</v>
      </c>
      <c r="AO27" s="22">
        <v>5.6899999999999999E-2</v>
      </c>
      <c r="AP27" s="22">
        <v>3.9600000000000003E-2</v>
      </c>
    </row>
    <row r="28" spans="1:42" x14ac:dyDescent="0.35">
      <c r="A28" s="22">
        <v>64</v>
      </c>
      <c r="B28" s="22" t="s">
        <v>39</v>
      </c>
      <c r="C28" s="22" t="s">
        <v>41</v>
      </c>
      <c r="D28" s="22">
        <v>1</v>
      </c>
      <c r="E28" s="22">
        <v>1</v>
      </c>
      <c r="F28" s="22">
        <v>0</v>
      </c>
      <c r="G28" s="22">
        <v>0.5</v>
      </c>
      <c r="H28" s="22">
        <v>40</v>
      </c>
      <c r="I28" s="22">
        <v>44</v>
      </c>
      <c r="J28" s="22">
        <v>4</v>
      </c>
      <c r="K28" s="22">
        <v>97.11</v>
      </c>
      <c r="L28" s="22">
        <v>103.38</v>
      </c>
      <c r="M28" s="22">
        <v>100.245</v>
      </c>
      <c r="N28" s="22">
        <v>36</v>
      </c>
      <c r="O28" s="22">
        <v>97.48</v>
      </c>
      <c r="P28" s="22">
        <v>62.39</v>
      </c>
      <c r="Q28" s="22">
        <v>35.090000000000003</v>
      </c>
      <c r="R28" s="22">
        <v>2.71</v>
      </c>
      <c r="S28" s="22">
        <v>12.75</v>
      </c>
      <c r="T28" s="22">
        <v>45.15</v>
      </c>
      <c r="U28" s="22">
        <v>4.55</v>
      </c>
      <c r="V28" s="22">
        <v>2.95</v>
      </c>
      <c r="W28" s="22">
        <v>8.4</v>
      </c>
      <c r="X28" s="22">
        <v>9.85</v>
      </c>
      <c r="Y28" s="22">
        <v>12.45</v>
      </c>
      <c r="Z28" s="22">
        <v>10.8</v>
      </c>
      <c r="AA28" s="22">
        <v>1.0283647929999999</v>
      </c>
      <c r="AB28" s="22">
        <v>32.28</v>
      </c>
      <c r="AC28" s="22">
        <v>54.08888889</v>
      </c>
      <c r="AD28" s="22">
        <v>2.82</v>
      </c>
      <c r="AE28" s="22">
        <v>2.3900000000000001E-2</v>
      </c>
      <c r="AF28" s="22">
        <v>0.11940000000000001</v>
      </c>
      <c r="AG28" s="22">
        <v>1.95E-2</v>
      </c>
      <c r="AH28" s="22">
        <v>39.547600000000003</v>
      </c>
      <c r="AI28" s="22">
        <v>12.3499</v>
      </c>
      <c r="AJ28" s="22">
        <v>47.579700000000003</v>
      </c>
      <c r="AK28" s="22">
        <v>3.9896068999999999E-2</v>
      </c>
      <c r="AL28" s="22">
        <v>8.2388477000000002E-2</v>
      </c>
      <c r="AM28" s="22">
        <v>-3.3999999999999998E-3</v>
      </c>
      <c r="AN28" s="22">
        <v>0.18540000000000001</v>
      </c>
      <c r="AO28" s="22">
        <v>8.2600000000000007E-2</v>
      </c>
      <c r="AP28" s="22">
        <v>-1.2500000000000001E-2</v>
      </c>
    </row>
    <row r="29" spans="1:42" x14ac:dyDescent="0.35">
      <c r="A29" s="22">
        <v>1032</v>
      </c>
      <c r="B29" s="22" t="s">
        <v>72</v>
      </c>
      <c r="C29" s="22" t="s">
        <v>40</v>
      </c>
      <c r="D29" s="22">
        <v>1</v>
      </c>
      <c r="E29" s="22">
        <v>2</v>
      </c>
      <c r="F29" s="22">
        <v>2</v>
      </c>
      <c r="G29" s="22">
        <v>8</v>
      </c>
      <c r="H29" s="22">
        <v>42</v>
      </c>
      <c r="I29" s="22">
        <v>70</v>
      </c>
      <c r="J29" s="22">
        <v>28</v>
      </c>
      <c r="K29" s="22">
        <v>119.1</v>
      </c>
      <c r="L29" s="22">
        <v>130.93</v>
      </c>
      <c r="M29" s="22">
        <v>125.015</v>
      </c>
      <c r="N29" s="22">
        <v>27.63</v>
      </c>
      <c r="O29" s="22">
        <v>146.47999999999999</v>
      </c>
      <c r="P29" s="22">
        <v>106.01</v>
      </c>
      <c r="Q29" s="22">
        <v>40.47</v>
      </c>
      <c r="R29" s="22">
        <v>3.9</v>
      </c>
      <c r="S29" s="22">
        <v>-5.25</v>
      </c>
      <c r="T29" s="22">
        <v>34.25</v>
      </c>
      <c r="U29" s="22">
        <v>5.55</v>
      </c>
      <c r="V29" s="22">
        <v>1.95</v>
      </c>
      <c r="W29" s="22">
        <v>12.25</v>
      </c>
      <c r="X29" s="22">
        <v>6.35</v>
      </c>
      <c r="Y29" s="22">
        <v>16.2</v>
      </c>
      <c r="Z29" s="22">
        <v>5.9</v>
      </c>
      <c r="AA29" s="22">
        <v>0.85346122300000005</v>
      </c>
      <c r="AB29" s="22">
        <v>25.44</v>
      </c>
      <c r="AC29" s="22">
        <v>52.48</v>
      </c>
      <c r="AD29" s="22">
        <v>0.09</v>
      </c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</row>
    <row r="30" spans="1:42" x14ac:dyDescent="0.35">
      <c r="A30" s="22">
        <v>1036</v>
      </c>
      <c r="B30" s="22" t="s">
        <v>72</v>
      </c>
      <c r="C30" s="22" t="s">
        <v>40</v>
      </c>
      <c r="D30" s="22">
        <v>1</v>
      </c>
      <c r="E30" s="22">
        <v>2</v>
      </c>
      <c r="F30" s="22">
        <v>2</v>
      </c>
      <c r="G30" s="22">
        <v>8</v>
      </c>
      <c r="H30" s="22">
        <v>39</v>
      </c>
      <c r="I30" s="22">
        <v>60</v>
      </c>
      <c r="J30" s="22">
        <v>21</v>
      </c>
      <c r="K30" s="22">
        <v>135.07</v>
      </c>
      <c r="L30" s="22">
        <v>144.94999999999999</v>
      </c>
      <c r="M30" s="22">
        <v>140.01</v>
      </c>
      <c r="N30" s="22">
        <v>24.96</v>
      </c>
      <c r="O30" s="22">
        <v>144.91</v>
      </c>
      <c r="P30" s="22">
        <v>108.74</v>
      </c>
      <c r="Q30" s="22">
        <v>36.159999999999997</v>
      </c>
      <c r="R30" s="22">
        <v>3.14</v>
      </c>
      <c r="S30" s="22">
        <v>2.9</v>
      </c>
      <c r="T30" s="22">
        <v>41.95</v>
      </c>
      <c r="U30" s="22">
        <v>4.4000000000000004</v>
      </c>
      <c r="V30" s="22">
        <v>0.95</v>
      </c>
      <c r="W30" s="22">
        <v>10.6</v>
      </c>
      <c r="X30" s="22">
        <v>7.55</v>
      </c>
      <c r="Y30" s="22">
        <v>14.35</v>
      </c>
      <c r="Z30" s="22">
        <v>7.7</v>
      </c>
      <c r="AA30" s="22">
        <v>0.96618590800000004</v>
      </c>
      <c r="AB30" s="22">
        <v>34.71</v>
      </c>
      <c r="AC30" s="22">
        <v>51.26</v>
      </c>
      <c r="AD30" s="22">
        <v>0.78</v>
      </c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</row>
    <row r="31" spans="1:42" x14ac:dyDescent="0.35">
      <c r="A31" s="22">
        <v>1040</v>
      </c>
      <c r="B31" s="22" t="s">
        <v>72</v>
      </c>
      <c r="C31" s="22" t="s">
        <v>40</v>
      </c>
      <c r="D31" s="22">
        <v>1</v>
      </c>
      <c r="E31" s="22">
        <v>2</v>
      </c>
      <c r="F31" s="22">
        <v>2</v>
      </c>
      <c r="G31" s="22">
        <v>8</v>
      </c>
      <c r="H31" s="22">
        <v>34</v>
      </c>
      <c r="I31" s="22">
        <v>57</v>
      </c>
      <c r="J31" s="22">
        <v>23</v>
      </c>
      <c r="K31" s="22">
        <v>126.64</v>
      </c>
      <c r="L31" s="22">
        <v>134.79</v>
      </c>
      <c r="M31" s="22">
        <v>130.715</v>
      </c>
      <c r="N31" s="22">
        <v>28.81</v>
      </c>
      <c r="O31" s="22">
        <v>150.06</v>
      </c>
      <c r="P31" s="22">
        <v>106.83</v>
      </c>
      <c r="Q31" s="22">
        <v>43.23</v>
      </c>
      <c r="R31" s="22">
        <v>3.93</v>
      </c>
      <c r="S31" s="22">
        <v>16.850000000000001</v>
      </c>
      <c r="T31" s="22">
        <v>28.15</v>
      </c>
      <c r="U31" s="22">
        <v>4.0999999999999996</v>
      </c>
      <c r="V31" s="22">
        <v>2.75</v>
      </c>
      <c r="W31" s="22">
        <v>9.25</v>
      </c>
      <c r="X31" s="22">
        <v>6.2</v>
      </c>
      <c r="Y31" s="22">
        <v>11.8</v>
      </c>
      <c r="Z31" s="22">
        <v>7.4</v>
      </c>
      <c r="AA31" s="22">
        <v>0.87108489899999997</v>
      </c>
      <c r="AB31" s="22">
        <v>31.85</v>
      </c>
      <c r="AC31" s="22">
        <v>53.24</v>
      </c>
      <c r="AD31" s="22">
        <v>0.28000000000000003</v>
      </c>
      <c r="AE31" s="22"/>
      <c r="AF31" s="22"/>
      <c r="AG31" s="22"/>
      <c r="AH31" s="22"/>
      <c r="AI31" s="22"/>
      <c r="AJ31" s="22"/>
      <c r="AK31" s="22"/>
      <c r="AL31" s="22"/>
      <c r="AM31" s="22">
        <v>-7.0300000000000001E-2</v>
      </c>
      <c r="AN31" s="22">
        <v>4.1999999999999997E-3</v>
      </c>
      <c r="AO31" s="22">
        <v>1.15E-2</v>
      </c>
      <c r="AP31" s="22">
        <v>-5.7999999999999996E-3</v>
      </c>
    </row>
    <row r="32" spans="1:42" x14ac:dyDescent="0.35">
      <c r="A32" s="22">
        <v>1041</v>
      </c>
      <c r="B32" s="22" t="s">
        <v>72</v>
      </c>
      <c r="C32" s="22" t="s">
        <v>40</v>
      </c>
      <c r="D32" s="22">
        <v>1</v>
      </c>
      <c r="E32" s="22">
        <v>2</v>
      </c>
      <c r="F32" s="22">
        <v>2</v>
      </c>
      <c r="G32" s="22">
        <v>8</v>
      </c>
      <c r="H32" s="22">
        <v>37</v>
      </c>
      <c r="I32" s="22">
        <v>64</v>
      </c>
      <c r="J32" s="22">
        <v>27</v>
      </c>
      <c r="K32" s="22">
        <v>134.04</v>
      </c>
      <c r="L32" s="22">
        <v>145.30000000000001</v>
      </c>
      <c r="M32" s="22">
        <v>139.66999999999999</v>
      </c>
      <c r="N32" s="22">
        <v>27.06</v>
      </c>
      <c r="O32" s="22">
        <v>131.91999999999999</v>
      </c>
      <c r="P32" s="22">
        <v>96.23</v>
      </c>
      <c r="Q32" s="22">
        <v>35.700000000000003</v>
      </c>
      <c r="R32" s="22">
        <v>3.81</v>
      </c>
      <c r="S32" s="22">
        <v>13.9</v>
      </c>
      <c r="T32" s="22">
        <v>26.25</v>
      </c>
      <c r="U32" s="22">
        <v>4.6500000000000004</v>
      </c>
      <c r="V32" s="22">
        <v>2.9</v>
      </c>
      <c r="W32" s="22">
        <v>10.45</v>
      </c>
      <c r="X32" s="22">
        <v>7.4</v>
      </c>
      <c r="Y32" s="22">
        <v>13</v>
      </c>
      <c r="Z32" s="22">
        <v>8.5500000000000007</v>
      </c>
      <c r="AA32" s="22">
        <v>1.058747726</v>
      </c>
      <c r="AB32" s="22">
        <v>23.55</v>
      </c>
      <c r="AC32" s="22">
        <v>54.887500000000003</v>
      </c>
      <c r="AD32" s="22">
        <v>0</v>
      </c>
      <c r="AE32" s="22"/>
      <c r="AF32" s="22"/>
      <c r="AG32" s="22"/>
      <c r="AH32" s="22"/>
      <c r="AI32" s="22"/>
      <c r="AJ32" s="22"/>
      <c r="AK32" s="22"/>
      <c r="AL32" s="22"/>
      <c r="AM32" s="22">
        <v>4.0300000000000002E-2</v>
      </c>
      <c r="AN32" s="22">
        <v>1.1599999999999999E-2</v>
      </c>
      <c r="AO32" s="22">
        <v>-9.2999999999999992E-3</v>
      </c>
      <c r="AP32" s="22">
        <v>2.2700000000000001E-2</v>
      </c>
    </row>
    <row r="33" spans="1:42" x14ac:dyDescent="0.35">
      <c r="A33" s="22">
        <v>1047</v>
      </c>
      <c r="B33" s="22" t="s">
        <v>72</v>
      </c>
      <c r="C33" s="22" t="s">
        <v>40</v>
      </c>
      <c r="D33" s="22">
        <v>1</v>
      </c>
      <c r="E33" s="22">
        <v>2</v>
      </c>
      <c r="F33" s="22">
        <v>2</v>
      </c>
      <c r="G33" s="22">
        <v>8</v>
      </c>
      <c r="H33" s="22">
        <v>37</v>
      </c>
      <c r="I33" s="22">
        <v>61</v>
      </c>
      <c r="J33" s="22">
        <v>24</v>
      </c>
      <c r="K33" s="22">
        <v>144.9</v>
      </c>
      <c r="L33" s="22">
        <v>158.28</v>
      </c>
      <c r="M33" s="22">
        <v>151.59</v>
      </c>
      <c r="N33" s="22">
        <v>31.5</v>
      </c>
      <c r="O33" s="22">
        <v>151.55000000000001</v>
      </c>
      <c r="P33" s="22">
        <v>103.82</v>
      </c>
      <c r="Q33" s="22">
        <v>47.73</v>
      </c>
      <c r="R33" s="22">
        <v>3.97</v>
      </c>
      <c r="S33" s="22">
        <v>13.2</v>
      </c>
      <c r="T33" s="22">
        <v>43.9</v>
      </c>
      <c r="U33" s="22">
        <v>6.05</v>
      </c>
      <c r="V33" s="22">
        <v>2.5499999999999998</v>
      </c>
      <c r="W33" s="22">
        <v>9.9499999999999993</v>
      </c>
      <c r="X33" s="22">
        <v>7.5</v>
      </c>
      <c r="Y33" s="22">
        <v>14.2</v>
      </c>
      <c r="Z33" s="22">
        <v>8.3000000000000007</v>
      </c>
      <c r="AA33" s="22">
        <v>1.0002639390000001</v>
      </c>
      <c r="AB33" s="22">
        <v>24.93</v>
      </c>
      <c r="AC33" s="22">
        <v>47.02</v>
      </c>
      <c r="AD33" s="22">
        <v>0</v>
      </c>
      <c r="AE33" s="22"/>
      <c r="AF33" s="22"/>
      <c r="AG33" s="22"/>
      <c r="AH33" s="22"/>
      <c r="AI33" s="22"/>
      <c r="AJ33" s="22"/>
      <c r="AK33" s="22"/>
      <c r="AL33" s="22"/>
      <c r="AM33" s="22">
        <v>-1.7000000000000001E-2</v>
      </c>
      <c r="AN33" s="22">
        <v>5.0000000000000001E-3</v>
      </c>
      <c r="AO33" s="22">
        <v>6.8400000000000002E-2</v>
      </c>
      <c r="AP33" s="22">
        <v>4.4400000000000002E-2</v>
      </c>
    </row>
    <row r="34" spans="1:42" x14ac:dyDescent="0.35">
      <c r="A34" s="22">
        <v>1054</v>
      </c>
      <c r="B34" s="22" t="s">
        <v>72</v>
      </c>
      <c r="C34" s="22" t="s">
        <v>40</v>
      </c>
      <c r="D34" s="22">
        <v>1</v>
      </c>
      <c r="E34" s="22">
        <v>2</v>
      </c>
      <c r="F34" s="22">
        <v>2</v>
      </c>
      <c r="G34" s="22">
        <v>8</v>
      </c>
      <c r="H34" s="22">
        <v>43</v>
      </c>
      <c r="I34" s="22">
        <v>61</v>
      </c>
      <c r="J34" s="22">
        <v>18</v>
      </c>
      <c r="K34" s="22">
        <v>119.99</v>
      </c>
      <c r="L34" s="22">
        <v>128.94</v>
      </c>
      <c r="M34" s="22">
        <v>124.465</v>
      </c>
      <c r="N34" s="22">
        <v>32.479999999999997</v>
      </c>
      <c r="O34" s="22">
        <v>115.04</v>
      </c>
      <c r="P34" s="22">
        <v>77.680000000000007</v>
      </c>
      <c r="Q34" s="22">
        <v>37.36</v>
      </c>
      <c r="R34" s="22">
        <v>3.4</v>
      </c>
      <c r="S34" s="22"/>
      <c r="T34" s="22"/>
      <c r="U34" s="22"/>
      <c r="V34" s="22"/>
      <c r="W34" s="22"/>
      <c r="X34" s="22"/>
      <c r="Y34" s="22"/>
      <c r="Z34" s="22"/>
      <c r="AA34" s="22">
        <v>1.0819280250000001</v>
      </c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>
        <v>-1.6400000000000001E-2</v>
      </c>
      <c r="AN34" s="22">
        <v>-5.2600000000000001E-2</v>
      </c>
      <c r="AO34" s="22">
        <v>6.9500000000000006E-2</v>
      </c>
      <c r="AP34" s="22">
        <v>1.34E-2</v>
      </c>
    </row>
    <row r="35" spans="1:42" x14ac:dyDescent="0.35">
      <c r="A35" s="22">
        <v>2119</v>
      </c>
      <c r="B35" s="22" t="s">
        <v>134</v>
      </c>
      <c r="C35" s="22" t="s">
        <v>135</v>
      </c>
      <c r="D35" s="22">
        <v>2</v>
      </c>
      <c r="E35" s="22">
        <v>4</v>
      </c>
      <c r="F35" s="22">
        <v>3</v>
      </c>
      <c r="G35" s="22">
        <v>0</v>
      </c>
      <c r="H35" s="22"/>
      <c r="I35" s="22">
        <v>49</v>
      </c>
      <c r="J35" s="22"/>
      <c r="K35" s="22">
        <v>82.13</v>
      </c>
      <c r="L35" s="22">
        <v>90.55</v>
      </c>
      <c r="M35" s="22">
        <v>86.34</v>
      </c>
      <c r="N35" s="22">
        <v>56.64</v>
      </c>
      <c r="O35" s="22">
        <v>64.86</v>
      </c>
      <c r="P35" s="22">
        <v>28.13</v>
      </c>
      <c r="Q35" s="22">
        <v>36.74</v>
      </c>
      <c r="R35" s="22">
        <v>4.67</v>
      </c>
      <c r="S35" s="22"/>
      <c r="T35" s="22">
        <v>57.2</v>
      </c>
      <c r="U35" s="22">
        <v>4.7</v>
      </c>
      <c r="V35" s="22"/>
      <c r="W35" s="22">
        <v>7.8333333329999997</v>
      </c>
      <c r="X35" s="22"/>
      <c r="Y35" s="22">
        <v>12.31666667</v>
      </c>
      <c r="Z35" s="22"/>
      <c r="AA35" s="22">
        <v>1.3311748379999999</v>
      </c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</row>
    <row r="36" spans="1:42" x14ac:dyDescent="0.35">
      <c r="A36" s="22">
        <v>2120</v>
      </c>
      <c r="B36" s="22" t="s">
        <v>134</v>
      </c>
      <c r="C36" s="22" t="s">
        <v>135</v>
      </c>
      <c r="D36" s="22">
        <v>2</v>
      </c>
      <c r="E36" s="22">
        <v>4</v>
      </c>
      <c r="F36" s="22">
        <v>3</v>
      </c>
      <c r="G36" s="22">
        <v>0</v>
      </c>
      <c r="H36" s="22"/>
      <c r="I36" s="22">
        <v>51</v>
      </c>
      <c r="J36" s="22"/>
      <c r="K36" s="22">
        <v>101.37</v>
      </c>
      <c r="L36" s="22">
        <v>106.18</v>
      </c>
      <c r="M36" s="22">
        <v>103.77500000000001</v>
      </c>
      <c r="N36" s="22">
        <v>69.98</v>
      </c>
      <c r="O36" s="22">
        <v>51.29</v>
      </c>
      <c r="P36" s="22">
        <v>15.4</v>
      </c>
      <c r="Q36" s="22">
        <v>35.89</v>
      </c>
      <c r="R36" s="22">
        <v>4.87</v>
      </c>
      <c r="S36" s="22"/>
      <c r="T36" s="22">
        <v>58.416666669999998</v>
      </c>
      <c r="U36" s="22">
        <v>7.45</v>
      </c>
      <c r="V36" s="22"/>
      <c r="W36" s="22">
        <v>11.81666667</v>
      </c>
      <c r="X36" s="22"/>
      <c r="Y36" s="22">
        <v>18.233333330000001</v>
      </c>
      <c r="Z36" s="22"/>
      <c r="AA36" s="22">
        <v>2.0232988889999999</v>
      </c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</row>
    <row r="37" spans="1:42" x14ac:dyDescent="0.35">
      <c r="A37" s="22">
        <v>2121</v>
      </c>
      <c r="B37" s="22" t="s">
        <v>134</v>
      </c>
      <c r="C37" s="22" t="s">
        <v>135</v>
      </c>
      <c r="D37" s="22">
        <v>2</v>
      </c>
      <c r="E37" s="22">
        <v>4</v>
      </c>
      <c r="F37" s="22">
        <v>3</v>
      </c>
      <c r="G37" s="22">
        <v>0</v>
      </c>
      <c r="H37" s="22"/>
      <c r="I37" s="22">
        <v>54</v>
      </c>
      <c r="J37" s="22"/>
      <c r="K37" s="22">
        <v>92.48</v>
      </c>
      <c r="L37" s="22">
        <v>93.64</v>
      </c>
      <c r="M37" s="22">
        <v>93.06</v>
      </c>
      <c r="N37" s="22">
        <v>60.13</v>
      </c>
      <c r="O37" s="22">
        <v>54.26</v>
      </c>
      <c r="P37" s="22">
        <v>21.63</v>
      </c>
      <c r="Q37" s="22">
        <v>32.630000000000003</v>
      </c>
      <c r="R37" s="22">
        <v>4.6100000000000003</v>
      </c>
      <c r="S37" s="22"/>
      <c r="T37" s="22">
        <v>54.066666669999996</v>
      </c>
      <c r="U37" s="22">
        <v>6.016666667</v>
      </c>
      <c r="V37" s="22"/>
      <c r="W37" s="22">
        <v>9.4166666669999994</v>
      </c>
      <c r="X37" s="22"/>
      <c r="Y37" s="22">
        <v>14.06666667</v>
      </c>
      <c r="Z37" s="22"/>
      <c r="AA37" s="22">
        <v>1.715075562</v>
      </c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</row>
    <row r="38" spans="1:42" x14ac:dyDescent="0.35">
      <c r="A38" s="22">
        <v>2140</v>
      </c>
      <c r="B38" s="22" t="s">
        <v>134</v>
      </c>
      <c r="C38" s="22" t="s">
        <v>135</v>
      </c>
      <c r="D38" s="22">
        <v>2</v>
      </c>
      <c r="E38" s="22">
        <v>4</v>
      </c>
      <c r="F38" s="22">
        <v>3</v>
      </c>
      <c r="G38" s="22">
        <v>0</v>
      </c>
      <c r="H38" s="22"/>
      <c r="I38" s="22">
        <v>36</v>
      </c>
      <c r="J38" s="22"/>
      <c r="K38" s="22">
        <v>54.78</v>
      </c>
      <c r="L38" s="22">
        <v>54.01</v>
      </c>
      <c r="M38" s="22">
        <v>54.395000000000003</v>
      </c>
      <c r="N38" s="22">
        <v>56.02</v>
      </c>
      <c r="O38" s="22">
        <v>51.82</v>
      </c>
      <c r="P38" s="22">
        <v>22.79</v>
      </c>
      <c r="Q38" s="22">
        <v>29.03</v>
      </c>
      <c r="R38" s="22">
        <v>4.13</v>
      </c>
      <c r="S38" s="22"/>
      <c r="T38" s="22">
        <v>45.033333329999998</v>
      </c>
      <c r="U38" s="22">
        <v>4.9666666670000001</v>
      </c>
      <c r="V38" s="22"/>
      <c r="W38" s="22">
        <v>7.55</v>
      </c>
      <c r="X38" s="22"/>
      <c r="Y38" s="22">
        <v>10.68333333</v>
      </c>
      <c r="Z38" s="22"/>
      <c r="AA38" s="22">
        <v>1.0496912389999999</v>
      </c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</row>
    <row r="39" spans="1:42" x14ac:dyDescent="0.35">
      <c r="A39" s="22">
        <v>2142</v>
      </c>
      <c r="B39" s="22" t="s">
        <v>134</v>
      </c>
      <c r="C39" s="22" t="s">
        <v>135</v>
      </c>
      <c r="D39" s="22">
        <v>2</v>
      </c>
      <c r="E39" s="22">
        <v>4</v>
      </c>
      <c r="F39" s="22">
        <v>3</v>
      </c>
      <c r="G39" s="22">
        <v>0</v>
      </c>
      <c r="H39" s="22"/>
      <c r="I39" s="22">
        <v>41</v>
      </c>
      <c r="J39" s="22"/>
      <c r="K39" s="22">
        <v>73.64</v>
      </c>
      <c r="L39" s="22">
        <v>80.31</v>
      </c>
      <c r="M39" s="22">
        <v>76.974999999999994</v>
      </c>
      <c r="N39" s="22">
        <v>40.79</v>
      </c>
      <c r="O39" s="22">
        <v>66.83</v>
      </c>
      <c r="P39" s="22">
        <v>39.57</v>
      </c>
      <c r="Q39" s="22">
        <v>27.26</v>
      </c>
      <c r="R39" s="22">
        <v>3.01</v>
      </c>
      <c r="S39" s="22"/>
      <c r="T39" s="22">
        <v>36.366666670000001</v>
      </c>
      <c r="U39" s="22">
        <v>3.75</v>
      </c>
      <c r="V39" s="22"/>
      <c r="W39" s="22">
        <v>7.8666666669999996</v>
      </c>
      <c r="X39" s="22"/>
      <c r="Y39" s="22">
        <v>10.71666667</v>
      </c>
      <c r="Z39" s="22"/>
      <c r="AA39" s="22">
        <v>1.151803082</v>
      </c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60B62-FC29-45AA-B5E8-ABF000FDBD22}">
  <dimension ref="A1:O33"/>
  <sheetViews>
    <sheetView zoomScale="60" zoomScaleNormal="60" workbookViewId="0">
      <selection activeCell="R57" sqref="R57"/>
    </sheetView>
  </sheetViews>
  <sheetFormatPr defaultRowHeight="14.5" x14ac:dyDescent="0.35"/>
  <cols>
    <col min="2" max="2" width="16.7265625" bestFit="1" customWidth="1"/>
    <col min="3" max="3" width="9" bestFit="1" customWidth="1"/>
    <col min="4" max="4" width="9.6328125" bestFit="1" customWidth="1"/>
    <col min="5" max="5" width="7.1796875" bestFit="1" customWidth="1"/>
    <col min="6" max="6" width="8.7265625" customWidth="1"/>
  </cols>
  <sheetData>
    <row r="1" spans="1:15" x14ac:dyDescent="0.35">
      <c r="A1" s="22" t="s">
        <v>79</v>
      </c>
      <c r="B1" s="22" t="s">
        <v>82</v>
      </c>
      <c r="C1" s="22" t="s">
        <v>83</v>
      </c>
      <c r="D1" s="22" t="s">
        <v>89</v>
      </c>
      <c r="E1" s="22" t="s">
        <v>90</v>
      </c>
      <c r="F1" s="22" t="s">
        <v>91</v>
      </c>
    </row>
    <row r="2" spans="1:15" x14ac:dyDescent="0.35">
      <c r="A2" s="22" t="s">
        <v>18</v>
      </c>
      <c r="B2" s="22" t="s">
        <v>88</v>
      </c>
      <c r="C2" s="22" t="s">
        <v>7</v>
      </c>
      <c r="D2" s="22">
        <v>10.1</v>
      </c>
      <c r="E2" s="22">
        <v>0.14000000000000001</v>
      </c>
      <c r="F2" s="22">
        <v>0</v>
      </c>
    </row>
    <row r="3" spans="1:15" x14ac:dyDescent="0.35">
      <c r="A3" s="22" t="s">
        <v>23</v>
      </c>
      <c r="B3" s="22" t="s">
        <v>88</v>
      </c>
      <c r="C3" s="22" t="s">
        <v>7</v>
      </c>
      <c r="D3" s="22">
        <v>40</v>
      </c>
      <c r="E3" s="22">
        <v>0</v>
      </c>
      <c r="F3" s="22">
        <v>0</v>
      </c>
    </row>
    <row r="4" spans="1:15" x14ac:dyDescent="0.35">
      <c r="A4" s="22" t="s">
        <v>31</v>
      </c>
      <c r="B4" s="22" t="s">
        <v>88</v>
      </c>
      <c r="C4" s="22" t="s">
        <v>7</v>
      </c>
      <c r="D4" s="22"/>
      <c r="E4" s="22">
        <v>0</v>
      </c>
      <c r="F4" s="22">
        <v>0</v>
      </c>
    </row>
    <row r="5" spans="1:15" x14ac:dyDescent="0.35">
      <c r="A5" s="22" t="s">
        <v>14</v>
      </c>
      <c r="B5" s="22" t="s">
        <v>39</v>
      </c>
      <c r="C5" s="22" t="s">
        <v>7</v>
      </c>
      <c r="D5" s="22">
        <v>49.59</v>
      </c>
      <c r="E5" s="22">
        <v>5</v>
      </c>
      <c r="F5" s="22">
        <v>0.53</v>
      </c>
    </row>
    <row r="6" spans="1:15" x14ac:dyDescent="0.35">
      <c r="A6" s="22" t="s">
        <v>5</v>
      </c>
      <c r="B6" s="22" t="s">
        <v>39</v>
      </c>
      <c r="C6" s="22" t="s">
        <v>7</v>
      </c>
      <c r="D6" s="22">
        <v>45.17</v>
      </c>
      <c r="E6" s="22">
        <v>6.07</v>
      </c>
      <c r="F6" s="22">
        <v>0.4</v>
      </c>
      <c r="J6" t="s">
        <v>94</v>
      </c>
      <c r="L6" t="s">
        <v>95</v>
      </c>
      <c r="N6" t="s">
        <v>96</v>
      </c>
    </row>
    <row r="7" spans="1:15" x14ac:dyDescent="0.35">
      <c r="A7" s="22" t="s">
        <v>19</v>
      </c>
      <c r="B7" s="22" t="s">
        <v>39</v>
      </c>
      <c r="C7" s="22" t="s">
        <v>7</v>
      </c>
      <c r="D7" s="22">
        <v>43.15</v>
      </c>
      <c r="E7" s="22">
        <v>0</v>
      </c>
      <c r="F7" s="22"/>
      <c r="J7" t="s">
        <v>47</v>
      </c>
      <c r="K7" t="s">
        <v>12</v>
      </c>
      <c r="L7" t="s">
        <v>47</v>
      </c>
      <c r="M7" t="s">
        <v>12</v>
      </c>
      <c r="N7" t="s">
        <v>47</v>
      </c>
      <c r="O7" t="s">
        <v>12</v>
      </c>
    </row>
    <row r="8" spans="1:15" x14ac:dyDescent="0.35">
      <c r="A8" s="22" t="s">
        <v>25</v>
      </c>
      <c r="B8" s="22" t="s">
        <v>39</v>
      </c>
      <c r="C8" s="22" t="s">
        <v>7</v>
      </c>
      <c r="D8" s="22">
        <v>71.63</v>
      </c>
      <c r="E8" s="22">
        <v>22.47</v>
      </c>
      <c r="F8" s="22">
        <v>3.19</v>
      </c>
      <c r="I8" t="s">
        <v>9</v>
      </c>
      <c r="J8">
        <f>AVERAGE(D2,D3,D4)</f>
        <v>25.05</v>
      </c>
      <c r="K8">
        <f>STDEV(D2,D3,D4)</f>
        <v>21.142492757477768</v>
      </c>
      <c r="L8">
        <f>AVERAGE(E2,E3,E4)</f>
        <v>4.6666666666666669E-2</v>
      </c>
      <c r="M8">
        <f>STDEV(E2,E3,E4)</f>
        <v>8.0829037686547603E-2</v>
      </c>
      <c r="N8">
        <f>AVERAGE(F2,F3,F4)</f>
        <v>0</v>
      </c>
      <c r="O8">
        <f>STDEV(F2,F3,F4)</f>
        <v>0</v>
      </c>
    </row>
    <row r="9" spans="1:15" x14ac:dyDescent="0.35">
      <c r="A9" s="22" t="s">
        <v>27</v>
      </c>
      <c r="B9" s="22" t="s">
        <v>39</v>
      </c>
      <c r="C9" s="22" t="s">
        <v>7</v>
      </c>
      <c r="D9" s="22">
        <v>62</v>
      </c>
      <c r="E9" s="22">
        <v>10.19</v>
      </c>
      <c r="F9" s="22">
        <v>0.63</v>
      </c>
      <c r="I9" t="s">
        <v>6</v>
      </c>
      <c r="J9" s="2">
        <f>AVERAGE(D5,D6:D8,D9:D13,D14)</f>
        <v>55.643030303030301</v>
      </c>
      <c r="K9">
        <f>STDEV(D5,D6:D8,D9:D13,D14)</f>
        <v>9.1727648903200585</v>
      </c>
      <c r="L9">
        <f>AVERAGE(E5,E6:E8,E9:E13,E14)</f>
        <v>21.108000000000001</v>
      </c>
      <c r="M9">
        <f>STDEV(E5,E6:E8,E9:E13,E14)</f>
        <v>14.777154890799064</v>
      </c>
      <c r="N9">
        <f>AVERAGE(F5,F6:F8,F9:F13,F14)</f>
        <v>1.71</v>
      </c>
      <c r="O9">
        <f>STDEV(F5,F6:F8,F9:F13,F14)</f>
        <v>1.5510319145652678</v>
      </c>
    </row>
    <row r="10" spans="1:15" x14ac:dyDescent="0.35">
      <c r="A10" s="22" t="s">
        <v>36</v>
      </c>
      <c r="B10" s="22" t="s">
        <v>39</v>
      </c>
      <c r="C10" s="22" t="s">
        <v>7</v>
      </c>
      <c r="D10" s="37">
        <f>AVERAGE(24.2,91,78,30.7,100,100,17,28.5,42.4)</f>
        <v>56.86666666666666</v>
      </c>
      <c r="E10" s="22">
        <v>36.86</v>
      </c>
      <c r="F10" s="22">
        <v>1.39</v>
      </c>
      <c r="I10" t="s">
        <v>10</v>
      </c>
      <c r="J10">
        <f>AVERAGE(D15,D16,D17,D18:D19)</f>
        <v>73.578000000000003</v>
      </c>
      <c r="K10">
        <f>STDEV(D15,D16,D17,D18:D19)</f>
        <v>7.1453775267651176</v>
      </c>
      <c r="L10">
        <f>AVERAGE(E15,E16,E17,E18:E19)</f>
        <v>15.820000000000002</v>
      </c>
      <c r="M10">
        <f>STDEV(E15,E16,E17,E18:E19)</f>
        <v>5.6699029974065613</v>
      </c>
      <c r="N10">
        <f>AVERAGE(F15,F16,F17,F18:F19)</f>
        <v>2.6139999999999999</v>
      </c>
      <c r="O10">
        <f>STDEV(F15,F16,F17,F18:F19)</f>
        <v>1.8842584748383118</v>
      </c>
    </row>
    <row r="11" spans="1:15" x14ac:dyDescent="0.35">
      <c r="A11" s="22" t="s">
        <v>37</v>
      </c>
      <c r="B11" s="22" t="s">
        <v>39</v>
      </c>
      <c r="C11" s="22" t="s">
        <v>7</v>
      </c>
      <c r="D11" s="37">
        <f>AVERAGE(10.7,52,19.6,99,100,56.9,43.5,98.8,100,91.8,7.1)</f>
        <v>61.763636363636358</v>
      </c>
      <c r="E11" s="22">
        <v>35.520000000000003</v>
      </c>
      <c r="F11" s="22">
        <v>1.74</v>
      </c>
      <c r="I11" t="s">
        <v>11</v>
      </c>
      <c r="J11">
        <f>AVERAGE(D20,D21,D22,D23)</f>
        <v>79.447500000000005</v>
      </c>
      <c r="K11">
        <f>STDEV(D20,D21,D22,D23)</f>
        <v>15.09248681739798</v>
      </c>
      <c r="L11">
        <f>AVERAGE(E20,E21,E22,E23)</f>
        <v>15.225000000000001</v>
      </c>
      <c r="M11">
        <f>STDEV(E20,E21,E22,E23)</f>
        <v>9.9830539749450722</v>
      </c>
      <c r="N11">
        <f>AVERAGE(F20,F21,F22,F23)</f>
        <v>2.2974999999999999</v>
      </c>
      <c r="O11">
        <f>STDEV(F20,F21,F22,F23)</f>
        <v>2.1553248015090438</v>
      </c>
    </row>
    <row r="12" spans="1:15" x14ac:dyDescent="0.35">
      <c r="A12" s="22" t="s">
        <v>38</v>
      </c>
      <c r="B12" s="22" t="s">
        <v>39</v>
      </c>
      <c r="C12" s="22" t="s">
        <v>7</v>
      </c>
      <c r="D12" s="22">
        <f>AVERAGE(38,34,100,100,18.6,99,100,48,28.4,37.3)</f>
        <v>60.33</v>
      </c>
      <c r="E12" s="22">
        <v>35.229999999999997</v>
      </c>
      <c r="F12" s="22">
        <v>0.12</v>
      </c>
      <c r="I12" t="s">
        <v>41</v>
      </c>
      <c r="J12" s="2">
        <f>AVERAGE(D24:D26)</f>
        <v>51.274999999999999</v>
      </c>
      <c r="K12">
        <f>STDEV(D24:D26)</f>
        <v>3.1167198945741896</v>
      </c>
      <c r="L12">
        <f>AVERAGE(E24:E26)</f>
        <v>29.75333333333333</v>
      </c>
      <c r="M12">
        <f>STDEV(E24:E26)</f>
        <v>2.1881575202286832</v>
      </c>
      <c r="N12">
        <f>AVERAGE(F24:F26)</f>
        <v>4.9766666666666666</v>
      </c>
      <c r="O12">
        <f>STDEV(F24:F26)</f>
        <v>4.0246283472307516</v>
      </c>
    </row>
    <row r="13" spans="1:15" x14ac:dyDescent="0.35">
      <c r="A13" s="22" t="s">
        <v>32</v>
      </c>
      <c r="B13" s="22" t="s">
        <v>39</v>
      </c>
      <c r="C13" s="22" t="s">
        <v>7</v>
      </c>
      <c r="D13" s="22">
        <f>AVERAGE(27.4,81.1,100,36.6,54.3,98.6,99,46.4,32.9,18)</f>
        <v>59.429999999999993</v>
      </c>
      <c r="E13" s="22">
        <v>37.090000000000003</v>
      </c>
      <c r="F13" s="22">
        <v>4.76</v>
      </c>
      <c r="I13" t="s">
        <v>7</v>
      </c>
      <c r="J13" s="2">
        <f>AVERAGE(D5,D6:D8,D9:D13,D14,D15,D16,D17,D18:D19)</f>
        <v>61.621353535353528</v>
      </c>
      <c r="K13">
        <f>STDEV(D5,D6:D8,D9:D13,D14,D15,D16,D17,D18:D19)</f>
        <v>12.052541764238152</v>
      </c>
      <c r="L13">
        <f>AVERAGE(E5,E6:E8,E9:E13,E14,E15,E16,E17,E18:E19)</f>
        <v>19.345333333333333</v>
      </c>
      <c r="M13">
        <f>STDEV(E5,E6:E8,E9:E13,E14,E15,E16,E17,E18:E19)</f>
        <v>12.498799294713226</v>
      </c>
      <c r="N13">
        <f>AVERAGE(F5,F6:F8,F9:F13,F14,F15,F16,F17,F18:F19)</f>
        <v>2.0328571428571429</v>
      </c>
      <c r="O13">
        <f>STDEV(F5,F6:F8,F9:F13,F14,F15,F16,F17,F18:F19)</f>
        <v>1.6658120153035487</v>
      </c>
    </row>
    <row r="14" spans="1:15" x14ac:dyDescent="0.35">
      <c r="A14" s="22" t="s">
        <v>33</v>
      </c>
      <c r="B14" s="22" t="s">
        <v>39</v>
      </c>
      <c r="C14" s="22" t="s">
        <v>7</v>
      </c>
      <c r="D14" s="22">
        <f>AVERAGE(11.2,66.3,85.8,9,81.1,96,14.2,8.4)</f>
        <v>46.499999999999993</v>
      </c>
      <c r="E14" s="22">
        <v>22.65</v>
      </c>
      <c r="F14" s="22">
        <v>2.63</v>
      </c>
      <c r="I14" t="s">
        <v>40</v>
      </c>
      <c r="J14">
        <f>AVERAGE(D28,D27,D29:D33)</f>
        <v>52.851071428571423</v>
      </c>
      <c r="K14">
        <f>STDEV(D28,D27,D29:D33)</f>
        <v>3.0554404541812983</v>
      </c>
      <c r="L14">
        <f>AVERAGE(E28,E27,E29:E33)</f>
        <v>27.408571428571431</v>
      </c>
      <c r="M14">
        <f>STDEV(E28,E27,E29:E33)</f>
        <v>5.4434071088226466</v>
      </c>
      <c r="N14">
        <f>AVERAGE(F28,F27,F29:F33)</f>
        <v>0.25857142857142856</v>
      </c>
      <c r="O14">
        <f>STDEV(F28,F27,F29:F33)</f>
        <v>0.27829412327179864</v>
      </c>
    </row>
    <row r="15" spans="1:15" x14ac:dyDescent="0.35">
      <c r="A15" s="22" t="s">
        <v>24</v>
      </c>
      <c r="B15" s="22" t="s">
        <v>72</v>
      </c>
      <c r="C15" s="22" t="s">
        <v>7</v>
      </c>
      <c r="D15" s="22">
        <v>74.69</v>
      </c>
      <c r="E15" s="22">
        <v>10.64</v>
      </c>
      <c r="F15" s="22">
        <v>1.17</v>
      </c>
    </row>
    <row r="16" spans="1:15" x14ac:dyDescent="0.35">
      <c r="A16" s="22" t="s">
        <v>22</v>
      </c>
      <c r="B16" s="22" t="s">
        <v>72</v>
      </c>
      <c r="C16" s="22" t="s">
        <v>7</v>
      </c>
      <c r="D16" s="22">
        <v>80</v>
      </c>
      <c r="E16" s="22">
        <v>22.29</v>
      </c>
      <c r="F16" s="22">
        <v>3.52</v>
      </c>
    </row>
    <row r="17" spans="1:6" x14ac:dyDescent="0.35">
      <c r="A17" s="22" t="s">
        <v>20</v>
      </c>
      <c r="B17" s="22" t="s">
        <v>72</v>
      </c>
      <c r="C17" s="22" t="s">
        <v>7</v>
      </c>
      <c r="D17" s="22">
        <v>63.2</v>
      </c>
      <c r="E17" s="22">
        <v>19.05</v>
      </c>
      <c r="F17" s="22">
        <v>4.93</v>
      </c>
    </row>
    <row r="18" spans="1:6" x14ac:dyDescent="0.35">
      <c r="A18" s="22" t="s">
        <v>29</v>
      </c>
      <c r="B18" s="22" t="s">
        <v>72</v>
      </c>
      <c r="C18" s="22" t="s">
        <v>7</v>
      </c>
      <c r="D18" s="22">
        <v>70</v>
      </c>
      <c r="E18" s="22">
        <v>9.1300000000000008</v>
      </c>
      <c r="F18" s="22">
        <v>3.2</v>
      </c>
    </row>
    <row r="19" spans="1:6" x14ac:dyDescent="0.35">
      <c r="A19" s="22" t="s">
        <v>30</v>
      </c>
      <c r="B19" s="22" t="s">
        <v>72</v>
      </c>
      <c r="C19" s="22" t="s">
        <v>7</v>
      </c>
      <c r="D19" s="22">
        <v>80</v>
      </c>
      <c r="E19" s="22">
        <v>17.989999999999998</v>
      </c>
      <c r="F19" s="22">
        <v>0.25</v>
      </c>
    </row>
    <row r="20" spans="1:6" x14ac:dyDescent="0.35">
      <c r="A20" s="22" t="s">
        <v>17</v>
      </c>
      <c r="B20" s="22" t="s">
        <v>16</v>
      </c>
      <c r="C20" s="22" t="s">
        <v>7</v>
      </c>
      <c r="D20" s="22">
        <v>61.18</v>
      </c>
      <c r="E20" s="22">
        <v>6.85</v>
      </c>
      <c r="F20" s="22">
        <v>1.49</v>
      </c>
    </row>
    <row r="21" spans="1:6" x14ac:dyDescent="0.35">
      <c r="A21" s="22" t="s">
        <v>26</v>
      </c>
      <c r="B21" s="22" t="s">
        <v>16</v>
      </c>
      <c r="C21" s="22" t="s">
        <v>7</v>
      </c>
      <c r="D21" s="22">
        <v>77.66</v>
      </c>
      <c r="E21" s="22">
        <v>28.41</v>
      </c>
      <c r="F21" s="22">
        <v>1.9</v>
      </c>
    </row>
    <row r="22" spans="1:6" x14ac:dyDescent="0.35">
      <c r="A22" s="22" t="s">
        <v>15</v>
      </c>
      <c r="B22" s="22" t="s">
        <v>16</v>
      </c>
      <c r="C22" s="22" t="s">
        <v>7</v>
      </c>
      <c r="D22" s="22">
        <v>80.95</v>
      </c>
      <c r="E22" s="22">
        <v>8.16</v>
      </c>
      <c r="F22" s="22">
        <v>0.41</v>
      </c>
    </row>
    <row r="23" spans="1:6" x14ac:dyDescent="0.35">
      <c r="A23" s="22" t="s">
        <v>28</v>
      </c>
      <c r="B23" s="22" t="s">
        <v>11</v>
      </c>
      <c r="C23" s="22" t="s">
        <v>7</v>
      </c>
      <c r="D23" s="22">
        <v>98</v>
      </c>
      <c r="E23" s="22">
        <v>17.48</v>
      </c>
      <c r="F23" s="22">
        <v>5.39</v>
      </c>
    </row>
    <row r="24" spans="1:6" x14ac:dyDescent="0.35">
      <c r="A24" s="22" t="s">
        <v>34</v>
      </c>
      <c r="B24" s="22" t="s">
        <v>39</v>
      </c>
      <c r="C24" s="22" t="s">
        <v>41</v>
      </c>
      <c r="D24" s="37">
        <f>AVERAGE(17.6,20,88.8,96.8,67.6,99,16.7,30.4,29.4)</f>
        <v>51.811111111111103</v>
      </c>
      <c r="E24" s="22">
        <v>28.49</v>
      </c>
      <c r="F24" s="22">
        <v>2.4900000000000002</v>
      </c>
    </row>
    <row r="25" spans="1:6" x14ac:dyDescent="0.35">
      <c r="A25" s="22" t="s">
        <v>71</v>
      </c>
      <c r="B25" s="22" t="s">
        <v>39</v>
      </c>
      <c r="C25" s="22" t="s">
        <v>41</v>
      </c>
      <c r="D25" s="37">
        <f>AVERAGE(10.6,59.1,79.5,95,95.9,16.8,15,11.5)</f>
        <v>47.925000000000004</v>
      </c>
      <c r="E25" s="22">
        <v>28.49</v>
      </c>
      <c r="F25" s="22">
        <v>9.6199999999999992</v>
      </c>
    </row>
    <row r="26" spans="1:6" x14ac:dyDescent="0.35">
      <c r="A26" s="22" t="s">
        <v>35</v>
      </c>
      <c r="B26" s="22" t="s">
        <v>39</v>
      </c>
      <c r="C26" s="22" t="s">
        <v>41</v>
      </c>
      <c r="D26" s="37">
        <f>AVERAGE(10.3,80.9,75.1,8,99.7,97.2,9,44.3,62.3)</f>
        <v>54.088888888888889</v>
      </c>
      <c r="E26" s="22">
        <v>32.28</v>
      </c>
      <c r="F26" s="22">
        <v>2.82</v>
      </c>
    </row>
    <row r="27" spans="1:6" x14ac:dyDescent="0.35">
      <c r="A27" s="22" t="s">
        <v>33</v>
      </c>
      <c r="B27" s="22" t="s">
        <v>39</v>
      </c>
      <c r="C27" s="22" t="s">
        <v>40</v>
      </c>
      <c r="D27" s="22">
        <f>AVERAGE(86,60.7,10.9,84.9,87.4,6.7)</f>
        <v>56.099999999999994</v>
      </c>
      <c r="E27" s="22">
        <v>19.61</v>
      </c>
      <c r="F27" s="22">
        <v>0.23</v>
      </c>
    </row>
    <row r="28" spans="1:6" x14ac:dyDescent="0.35">
      <c r="A28" s="22" t="s">
        <v>32</v>
      </c>
      <c r="B28" s="22" t="s">
        <v>39</v>
      </c>
      <c r="C28" s="22" t="s">
        <v>40</v>
      </c>
      <c r="D28" s="22">
        <f>AVERAGE(28,17.6,98.4,100,35.3,98,98,22.5,13.7,38.2)</f>
        <v>54.970000000000006</v>
      </c>
      <c r="E28" s="22">
        <v>31.77</v>
      </c>
      <c r="F28" s="22">
        <v>0.43</v>
      </c>
    </row>
    <row r="29" spans="1:6" x14ac:dyDescent="0.35">
      <c r="A29" s="22" t="s">
        <v>92</v>
      </c>
      <c r="B29" s="22" t="s">
        <v>72</v>
      </c>
      <c r="C29" s="22" t="s">
        <v>40</v>
      </c>
      <c r="D29" s="22">
        <f>AVERAGE(22.5,26.2,100,95,17.6,96.3,95.4,24.8,24.1,22.9)</f>
        <v>52.480000000000004</v>
      </c>
      <c r="E29" s="22">
        <v>25.44</v>
      </c>
      <c r="F29" s="22">
        <v>0.09</v>
      </c>
    </row>
    <row r="30" spans="1:6" x14ac:dyDescent="0.35">
      <c r="A30" s="22" t="s">
        <v>93</v>
      </c>
      <c r="B30" s="22" t="s">
        <v>72</v>
      </c>
      <c r="C30" s="22" t="s">
        <v>40</v>
      </c>
      <c r="D30" s="22">
        <f>AVERAGE(17.6,10.8,74.1,94.4,29.7,100,97.4,27.1,34.7,26.8)</f>
        <v>51.260000000000005</v>
      </c>
      <c r="E30" s="22">
        <v>34.71</v>
      </c>
      <c r="F30" s="22">
        <v>0.78</v>
      </c>
    </row>
    <row r="31" spans="1:6" x14ac:dyDescent="0.35">
      <c r="A31" s="22" t="s">
        <v>73</v>
      </c>
      <c r="B31" s="22" t="s">
        <v>72</v>
      </c>
      <c r="C31" s="22" t="s">
        <v>40</v>
      </c>
      <c r="D31" s="22">
        <f>AVERAGE(26,28,100,95.3,27.7,89.9,97.5,36.1,22.7,9.2)</f>
        <v>53.240000000000009</v>
      </c>
      <c r="E31" s="22">
        <v>31.85</v>
      </c>
      <c r="F31" s="22">
        <v>0.28000000000000003</v>
      </c>
    </row>
    <row r="32" spans="1:6" x14ac:dyDescent="0.35">
      <c r="A32" s="22" t="s">
        <v>74</v>
      </c>
      <c r="B32" s="22" t="s">
        <v>72</v>
      </c>
      <c r="C32" s="22" t="s">
        <v>40</v>
      </c>
      <c r="D32" s="37">
        <f>AVERAGE(90.8,77.4,10.9,96.2,99.1,30.3,21.5,12.9)</f>
        <v>54.887499999999996</v>
      </c>
      <c r="E32" s="22">
        <v>23.55</v>
      </c>
      <c r="F32" s="22">
        <v>0</v>
      </c>
    </row>
    <row r="33" spans="1:6" x14ac:dyDescent="0.35">
      <c r="A33" s="22" t="s">
        <v>75</v>
      </c>
      <c r="B33" s="22" t="s">
        <v>72</v>
      </c>
      <c r="C33" s="22" t="s">
        <v>40</v>
      </c>
      <c r="D33" s="22">
        <f>AVERAGE(14.4,24,100,93.6,13.7,90.2,91.2,14.7,10.8,17.6)</f>
        <v>47.019999999999996</v>
      </c>
      <c r="E33" s="22">
        <v>24.93</v>
      </c>
      <c r="F33" s="22">
        <v>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3431-CF4C-4EB7-9EAE-D023B20CE92B}">
  <dimension ref="A2:H26"/>
  <sheetViews>
    <sheetView workbookViewId="0">
      <selection activeCell="F31" sqref="F31"/>
    </sheetView>
  </sheetViews>
  <sheetFormatPr defaultColWidth="10.90625" defaultRowHeight="14.5" x14ac:dyDescent="0.35"/>
  <sheetData>
    <row r="2" spans="1:8" x14ac:dyDescent="0.35">
      <c r="A2" s="46" t="s">
        <v>44</v>
      </c>
      <c r="B2" s="46"/>
      <c r="C2" s="46"/>
      <c r="E2" s="46" t="s">
        <v>43</v>
      </c>
      <c r="F2" s="46"/>
      <c r="G2" s="46"/>
      <c r="H2" s="40"/>
    </row>
    <row r="3" spans="1:8" x14ac:dyDescent="0.35">
      <c r="A3" s="22" t="s">
        <v>79</v>
      </c>
      <c r="B3" s="39" t="s">
        <v>48</v>
      </c>
      <c r="C3" s="39" t="s">
        <v>136</v>
      </c>
      <c r="E3" s="22" t="s">
        <v>79</v>
      </c>
      <c r="F3" s="39" t="s">
        <v>48</v>
      </c>
      <c r="G3" s="39" t="s">
        <v>136</v>
      </c>
    </row>
    <row r="4" spans="1:8" x14ac:dyDescent="0.35">
      <c r="A4" s="35" t="s">
        <v>23</v>
      </c>
      <c r="B4" s="31">
        <v>0.28530582853270076</v>
      </c>
      <c r="C4" s="31">
        <v>0.25593019315486276</v>
      </c>
      <c r="E4" s="35" t="s">
        <v>23</v>
      </c>
      <c r="F4" s="31">
        <v>3.2560391150699523E-2</v>
      </c>
      <c r="G4" s="31">
        <v>3.6423488405867267E-2</v>
      </c>
    </row>
    <row r="5" spans="1:8" x14ac:dyDescent="0.35">
      <c r="A5" s="35" t="s">
        <v>23</v>
      </c>
      <c r="B5" s="31">
        <v>0.22700360627590471</v>
      </c>
      <c r="C5">
        <v>0.23</v>
      </c>
      <c r="E5" s="35" t="s">
        <v>23</v>
      </c>
      <c r="F5" s="31">
        <v>8.3562635966140386E-2</v>
      </c>
      <c r="G5">
        <v>6.3E-2</v>
      </c>
    </row>
    <row r="6" spans="1:8" x14ac:dyDescent="0.35">
      <c r="A6" s="35" t="s">
        <v>34</v>
      </c>
      <c r="B6" s="31">
        <v>0.20971099385196304</v>
      </c>
      <c r="C6" s="31">
        <v>0.33457181584934892</v>
      </c>
      <c r="E6" s="35" t="s">
        <v>34</v>
      </c>
      <c r="F6" s="31">
        <v>9.4528819198422737E-2</v>
      </c>
      <c r="G6" s="31">
        <v>0.16944949323803951</v>
      </c>
    </row>
    <row r="7" spans="1:8" x14ac:dyDescent="0.35">
      <c r="A7" s="35" t="s">
        <v>34</v>
      </c>
      <c r="B7" s="31">
        <v>0.32533338648912635</v>
      </c>
      <c r="C7" s="31">
        <v>0.16550720593218651</v>
      </c>
      <c r="E7" s="35" t="s">
        <v>35</v>
      </c>
      <c r="F7" s="31">
        <v>0.1385909232871938</v>
      </c>
      <c r="G7" s="31">
        <v>0.1106739294532766</v>
      </c>
    </row>
    <row r="8" spans="1:8" x14ac:dyDescent="0.35">
      <c r="A8" s="35" t="s">
        <v>35</v>
      </c>
      <c r="B8" s="31">
        <v>0.26927189968092896</v>
      </c>
      <c r="C8" s="31">
        <v>0.14544363469332452</v>
      </c>
      <c r="E8" s="36" t="s">
        <v>25</v>
      </c>
      <c r="F8" s="31">
        <v>0.19919095221958699</v>
      </c>
      <c r="G8" s="31">
        <v>0.21126313114198575</v>
      </c>
    </row>
    <row r="9" spans="1:8" x14ac:dyDescent="0.35">
      <c r="A9" s="35" t="s">
        <v>78</v>
      </c>
      <c r="B9" s="31">
        <v>0.26927189968092896</v>
      </c>
      <c r="C9" s="31">
        <v>0.17791356846755643</v>
      </c>
      <c r="E9" s="36" t="s">
        <v>38</v>
      </c>
      <c r="F9" s="31">
        <v>0.16511625364829854</v>
      </c>
      <c r="G9" s="31">
        <v>0.19035100184737816</v>
      </c>
    </row>
    <row r="10" spans="1:8" x14ac:dyDescent="0.35">
      <c r="A10" s="36" t="s">
        <v>25</v>
      </c>
      <c r="B10" s="31">
        <v>0.3292978869929275</v>
      </c>
      <c r="C10" s="31">
        <v>0.4570293284944415</v>
      </c>
      <c r="E10" s="35" t="s">
        <v>32</v>
      </c>
      <c r="F10" s="31">
        <v>0.11997006052512547</v>
      </c>
      <c r="G10" s="31">
        <v>6.4169556508066425E-2</v>
      </c>
    </row>
    <row r="11" spans="1:8" x14ac:dyDescent="0.35">
      <c r="A11" s="36" t="s">
        <v>25</v>
      </c>
      <c r="B11" s="31">
        <v>0.41164151079656242</v>
      </c>
      <c r="C11" s="31">
        <v>0.17953902817050069</v>
      </c>
      <c r="E11" s="35" t="s">
        <v>33</v>
      </c>
      <c r="F11" s="31">
        <v>0.11931881870287479</v>
      </c>
      <c r="G11" s="31">
        <v>4.6155119865595451E-2</v>
      </c>
    </row>
    <row r="12" spans="1:8" x14ac:dyDescent="0.35">
      <c r="A12" s="36" t="s">
        <v>38</v>
      </c>
      <c r="B12" s="31">
        <v>0.2164792235443054</v>
      </c>
      <c r="C12" s="31">
        <v>0.23943914119294385</v>
      </c>
      <c r="E12" s="36" t="s">
        <v>20</v>
      </c>
      <c r="F12" s="31">
        <v>0.10945442222975263</v>
      </c>
      <c r="G12" s="31">
        <v>0.21063077891271728</v>
      </c>
    </row>
    <row r="13" spans="1:8" x14ac:dyDescent="0.35">
      <c r="A13" s="36" t="s">
        <v>38</v>
      </c>
      <c r="B13" s="31">
        <v>0.2618734197012747</v>
      </c>
      <c r="C13" s="31">
        <v>0.28341761593201786</v>
      </c>
      <c r="E13" s="36" t="s">
        <v>24</v>
      </c>
      <c r="F13" s="31">
        <v>0.20399864452727889</v>
      </c>
      <c r="G13" s="31">
        <v>0.21314808539478144</v>
      </c>
    </row>
    <row r="14" spans="1:8" x14ac:dyDescent="0.35">
      <c r="A14" s="35" t="s">
        <v>32</v>
      </c>
      <c r="B14" s="31">
        <v>0.14834282303181251</v>
      </c>
      <c r="C14" s="31">
        <v>0.1017390478710708</v>
      </c>
      <c r="E14" s="35" t="s">
        <v>26</v>
      </c>
      <c r="F14" s="31">
        <v>0.21289025090978742</v>
      </c>
      <c r="G14" s="31">
        <v>0.17845829711372715</v>
      </c>
    </row>
    <row r="15" spans="1:8" x14ac:dyDescent="0.35">
      <c r="A15" s="35" t="s">
        <v>32</v>
      </c>
      <c r="B15" s="31">
        <v>0.26486165685607821</v>
      </c>
      <c r="C15" s="31">
        <v>0.17375174621294875</v>
      </c>
      <c r="E15" s="35" t="s">
        <v>28</v>
      </c>
      <c r="F15" s="31">
        <v>0.20244115423715558</v>
      </c>
      <c r="G15" s="1">
        <v>0.21618486562573314</v>
      </c>
    </row>
    <row r="16" spans="1:8" x14ac:dyDescent="0.35">
      <c r="A16" s="35" t="s">
        <v>33</v>
      </c>
      <c r="B16" s="31">
        <v>0.12784546169254959</v>
      </c>
      <c r="C16" s="31">
        <v>0.10488116688096601</v>
      </c>
      <c r="E16" s="32" t="s">
        <v>47</v>
      </c>
      <c r="F16" s="33">
        <f>AVERAGE(F4:F15)</f>
        <v>0.14013527721685973</v>
      </c>
      <c r="G16" s="33">
        <f>AVERAGE(G4:G15)</f>
        <v>0.142492312292264</v>
      </c>
    </row>
    <row r="17" spans="1:7" x14ac:dyDescent="0.35">
      <c r="A17" s="35" t="s">
        <v>33</v>
      </c>
      <c r="B17" s="31">
        <v>0.17506217100057034</v>
      </c>
      <c r="C17" s="31">
        <v>9.8459870949478293E-2</v>
      </c>
      <c r="E17" s="32" t="s">
        <v>12</v>
      </c>
      <c r="F17" s="34">
        <f>STDEV(F4:F15)</f>
        <v>5.7209256872034486E-2</v>
      </c>
      <c r="G17" s="34">
        <f>STDEV(G4:G15)</f>
        <v>7.2678084730986484E-2</v>
      </c>
    </row>
    <row r="18" spans="1:7" x14ac:dyDescent="0.35">
      <c r="A18" s="35" t="s">
        <v>20</v>
      </c>
      <c r="B18" s="31">
        <v>0.49698224147563352</v>
      </c>
      <c r="C18" s="31">
        <v>0.47088023299477044</v>
      </c>
      <c r="E18" s="31"/>
    </row>
    <row r="19" spans="1:7" x14ac:dyDescent="0.35">
      <c r="A19" s="35" t="s">
        <v>20</v>
      </c>
      <c r="B19" s="31">
        <v>0.40608510432298983</v>
      </c>
      <c r="C19" s="31">
        <v>0.51232027884010267</v>
      </c>
      <c r="E19" s="31"/>
    </row>
    <row r="20" spans="1:7" x14ac:dyDescent="0.35">
      <c r="A20" s="35" t="s">
        <v>24</v>
      </c>
      <c r="B20" s="31">
        <v>0.40280837004405284</v>
      </c>
      <c r="C20" s="31">
        <v>0.27806252117926128</v>
      </c>
      <c r="E20" s="31"/>
    </row>
    <row r="21" spans="1:7" x14ac:dyDescent="0.35">
      <c r="A21" s="35" t="s">
        <v>24</v>
      </c>
      <c r="B21" s="31">
        <v>0.23989833954591663</v>
      </c>
      <c r="C21" s="31">
        <v>0.15645543883429347</v>
      </c>
      <c r="E21" s="31"/>
    </row>
    <row r="22" spans="1:7" x14ac:dyDescent="0.35">
      <c r="A22" s="36" t="s">
        <v>26</v>
      </c>
      <c r="B22" s="31">
        <v>0.23809293286952193</v>
      </c>
      <c r="C22" s="31">
        <v>0.20971099385196298</v>
      </c>
      <c r="E22" s="31"/>
    </row>
    <row r="23" spans="1:7" x14ac:dyDescent="0.35">
      <c r="A23" s="36" t="s">
        <v>26</v>
      </c>
      <c r="B23" s="31">
        <v>0.39671037197299486</v>
      </c>
      <c r="C23" s="31">
        <v>0.20281260589630631</v>
      </c>
      <c r="E23" s="31"/>
    </row>
    <row r="24" spans="1:7" x14ac:dyDescent="0.35">
      <c r="A24" s="36" t="s">
        <v>28</v>
      </c>
      <c r="B24" s="31">
        <v>0.2454676380887835</v>
      </c>
      <c r="C24" s="1">
        <v>0.27323364961030161</v>
      </c>
      <c r="E24" s="1"/>
    </row>
    <row r="25" spans="1:7" x14ac:dyDescent="0.35">
      <c r="A25" s="32" t="s">
        <v>47</v>
      </c>
      <c r="B25" s="33">
        <f>AVERAGE(B4:B24)</f>
        <v>0.28320698887845369</v>
      </c>
      <c r="C25" s="33">
        <f>AVERAGE(C4:C24)</f>
        <v>0.24052852785755457</v>
      </c>
    </row>
    <row r="26" spans="1:7" x14ac:dyDescent="0.35">
      <c r="A26" s="32" t="s">
        <v>12</v>
      </c>
      <c r="B26" s="34">
        <f>STDEV(B4:B24)</f>
        <v>9.5376721677597309E-2</v>
      </c>
      <c r="C26" s="34">
        <f>STDEV(C4:C24)</f>
        <v>0.11861115031896134</v>
      </c>
    </row>
  </sheetData>
  <mergeCells count="2">
    <mergeCell ref="A2:C2"/>
    <mergeCell ref="E2:G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8264-38A9-4E33-9E19-98D56ED79BEB}">
  <dimension ref="A1:AJ45"/>
  <sheetViews>
    <sheetView workbookViewId="0">
      <selection activeCell="H23" sqref="H23"/>
    </sheetView>
  </sheetViews>
  <sheetFormatPr defaultRowHeight="14.5" x14ac:dyDescent="0.35"/>
  <cols>
    <col min="8" max="8" width="15" bestFit="1" customWidth="1"/>
  </cols>
  <sheetData>
    <row r="1" spans="1:36" x14ac:dyDescent="0.35">
      <c r="A1" s="22" t="s">
        <v>0</v>
      </c>
      <c r="B1" s="22" t="s">
        <v>1</v>
      </c>
      <c r="C1" s="22" t="s">
        <v>2</v>
      </c>
      <c r="D1" s="22" t="s">
        <v>3</v>
      </c>
      <c r="E1" s="22" t="s">
        <v>137</v>
      </c>
      <c r="F1" s="22" t="s">
        <v>138</v>
      </c>
      <c r="G1" s="22" t="s">
        <v>139</v>
      </c>
      <c r="H1" s="22" t="s">
        <v>140</v>
      </c>
    </row>
    <row r="2" spans="1:36" x14ac:dyDescent="0.35">
      <c r="A2" s="22" t="s">
        <v>5</v>
      </c>
      <c r="B2" s="22" t="s">
        <v>6</v>
      </c>
      <c r="C2" s="22" t="s">
        <v>7</v>
      </c>
      <c r="D2" s="22" t="s">
        <v>43</v>
      </c>
      <c r="E2" s="22">
        <v>-5.74E-2</v>
      </c>
      <c r="F2" s="22">
        <v>43.370399999999997</v>
      </c>
      <c r="G2" s="22">
        <v>23.9133</v>
      </c>
      <c r="H2" s="22">
        <v>0</v>
      </c>
    </row>
    <row r="3" spans="1:36" x14ac:dyDescent="0.35">
      <c r="A3" s="22" t="s">
        <v>14</v>
      </c>
      <c r="B3" s="22" t="s">
        <v>6</v>
      </c>
      <c r="C3" s="22" t="s">
        <v>7</v>
      </c>
      <c r="D3" s="22" t="s">
        <v>43</v>
      </c>
      <c r="E3" s="22">
        <v>8.0000000000000002E-3</v>
      </c>
      <c r="F3" s="22">
        <v>49.432400000000001</v>
      </c>
      <c r="G3" s="22">
        <v>21.489699999999999</v>
      </c>
      <c r="H3" s="22">
        <v>0</v>
      </c>
    </row>
    <row r="4" spans="1:36" x14ac:dyDescent="0.35">
      <c r="A4" s="22" t="s">
        <v>15</v>
      </c>
      <c r="B4" s="22" t="s">
        <v>16</v>
      </c>
      <c r="C4" s="22" t="s">
        <v>7</v>
      </c>
      <c r="D4" s="22" t="s">
        <v>43</v>
      </c>
      <c r="E4" s="22">
        <v>-9.7999999999999997E-3</v>
      </c>
      <c r="F4" s="22">
        <v>44.1965</v>
      </c>
      <c r="G4" s="22">
        <v>23.155000000000001</v>
      </c>
      <c r="H4" s="22">
        <v>0</v>
      </c>
    </row>
    <row r="5" spans="1:36" x14ac:dyDescent="0.35">
      <c r="A5" s="22" t="s">
        <v>17</v>
      </c>
      <c r="B5" s="22" t="s">
        <v>16</v>
      </c>
      <c r="C5" s="22" t="s">
        <v>7</v>
      </c>
      <c r="D5" s="22" t="s">
        <v>43</v>
      </c>
      <c r="E5" s="22">
        <v>-9.9000000000000008E-3</v>
      </c>
      <c r="F5" s="22">
        <v>41.7973</v>
      </c>
      <c r="G5" s="22">
        <v>24.593800000000002</v>
      </c>
      <c r="H5" s="22">
        <v>0</v>
      </c>
      <c r="K5" s="49" t="s">
        <v>137</v>
      </c>
      <c r="L5" s="49"/>
      <c r="M5" s="49"/>
      <c r="N5" s="49"/>
      <c r="O5" s="49"/>
      <c r="P5" s="49"/>
      <c r="Q5" s="49"/>
      <c r="R5" s="49"/>
      <c r="T5" s="49" t="s">
        <v>138</v>
      </c>
      <c r="U5" s="49"/>
      <c r="V5" s="49"/>
      <c r="W5" s="49"/>
      <c r="X5" s="49"/>
      <c r="Y5" s="49"/>
      <c r="Z5" s="49"/>
      <c r="AA5" s="49"/>
      <c r="AC5" s="49" t="s">
        <v>145</v>
      </c>
      <c r="AD5" s="49"/>
      <c r="AE5" s="49"/>
      <c r="AF5" s="49"/>
      <c r="AG5" s="49"/>
      <c r="AH5" s="49"/>
      <c r="AI5" s="49"/>
      <c r="AJ5" s="49"/>
    </row>
    <row r="6" spans="1:36" x14ac:dyDescent="0.35">
      <c r="A6" s="22" t="s">
        <v>18</v>
      </c>
      <c r="B6" s="22" t="s">
        <v>9</v>
      </c>
      <c r="C6" s="22" t="s">
        <v>7</v>
      </c>
      <c r="D6" s="22" t="s">
        <v>43</v>
      </c>
      <c r="E6" s="22">
        <v>-2.06E-2</v>
      </c>
      <c r="F6" s="22">
        <v>44.389699999999998</v>
      </c>
      <c r="G6" s="22">
        <v>24.161000000000001</v>
      </c>
      <c r="H6" s="22">
        <v>0</v>
      </c>
    </row>
    <row r="7" spans="1:36" x14ac:dyDescent="0.35">
      <c r="A7" s="22" t="s">
        <v>19</v>
      </c>
      <c r="B7" s="22" t="s">
        <v>6</v>
      </c>
      <c r="C7" s="22" t="s">
        <v>7</v>
      </c>
      <c r="D7" s="22" t="s">
        <v>43</v>
      </c>
      <c r="E7" s="22">
        <v>1.4800000000000001E-2</v>
      </c>
      <c r="F7" s="22">
        <v>53.034599999999998</v>
      </c>
      <c r="G7" s="22">
        <v>19.6907</v>
      </c>
      <c r="H7" s="22">
        <v>0</v>
      </c>
    </row>
    <row r="8" spans="1:36" x14ac:dyDescent="0.35">
      <c r="A8" s="22" t="s">
        <v>23</v>
      </c>
      <c r="B8" s="22" t="s">
        <v>9</v>
      </c>
      <c r="C8" s="22" t="s">
        <v>7</v>
      </c>
      <c r="D8" s="22" t="s">
        <v>43</v>
      </c>
      <c r="E8" s="22">
        <v>1.9E-2</v>
      </c>
      <c r="F8" s="22">
        <v>48.4878</v>
      </c>
      <c r="G8" s="22">
        <v>21.112300000000001</v>
      </c>
      <c r="H8" s="22">
        <v>0</v>
      </c>
    </row>
    <row r="9" spans="1:36" x14ac:dyDescent="0.35">
      <c r="A9" s="22" t="s">
        <v>24</v>
      </c>
      <c r="B9" s="22" t="s">
        <v>21</v>
      </c>
      <c r="C9" s="22" t="s">
        <v>7</v>
      </c>
      <c r="D9" s="22" t="s">
        <v>43</v>
      </c>
      <c r="E9" s="22">
        <v>1.17E-2</v>
      </c>
      <c r="F9" s="22">
        <v>45.730800000000002</v>
      </c>
      <c r="G9" s="22">
        <v>22.163699999999999</v>
      </c>
      <c r="H9" s="22">
        <v>0</v>
      </c>
    </row>
    <row r="10" spans="1:36" x14ac:dyDescent="0.35">
      <c r="A10" s="22" t="s">
        <v>25</v>
      </c>
      <c r="B10" s="22" t="s">
        <v>6</v>
      </c>
      <c r="C10" s="22" t="s">
        <v>7</v>
      </c>
      <c r="D10" s="22" t="s">
        <v>43</v>
      </c>
      <c r="E10" s="22">
        <v>4.8999999999999998E-3</v>
      </c>
      <c r="F10" s="22">
        <v>48.601700000000001</v>
      </c>
      <c r="G10" s="22">
        <v>21.1145</v>
      </c>
      <c r="H10" s="22">
        <v>0</v>
      </c>
    </row>
    <row r="11" spans="1:36" x14ac:dyDescent="0.35">
      <c r="A11" s="22" t="s">
        <v>26</v>
      </c>
      <c r="B11" s="22" t="s">
        <v>16</v>
      </c>
      <c r="C11" s="22" t="s">
        <v>7</v>
      </c>
      <c r="D11" s="22" t="s">
        <v>43</v>
      </c>
      <c r="E11" s="22">
        <v>1.23E-2</v>
      </c>
      <c r="F11" s="22">
        <v>47.671799999999998</v>
      </c>
      <c r="G11" s="22">
        <v>21.264399999999998</v>
      </c>
      <c r="H11" s="22">
        <v>0</v>
      </c>
    </row>
    <row r="12" spans="1:36" x14ac:dyDescent="0.35">
      <c r="A12" s="22" t="s">
        <v>27</v>
      </c>
      <c r="B12" s="22" t="s">
        <v>6</v>
      </c>
      <c r="C12" s="22" t="s">
        <v>7</v>
      </c>
      <c r="D12" s="22" t="s">
        <v>43</v>
      </c>
      <c r="E12" s="22">
        <v>1.7000000000000001E-2</v>
      </c>
      <c r="F12" s="22">
        <v>42.8386</v>
      </c>
      <c r="G12" s="22">
        <v>23.650700000000001</v>
      </c>
      <c r="H12" s="22">
        <v>0</v>
      </c>
    </row>
    <row r="13" spans="1:36" x14ac:dyDescent="0.35">
      <c r="A13" s="22" t="s">
        <v>28</v>
      </c>
      <c r="B13" s="22" t="s">
        <v>16</v>
      </c>
      <c r="C13" s="22" t="s">
        <v>7</v>
      </c>
      <c r="D13" s="22" t="s">
        <v>43</v>
      </c>
      <c r="E13" s="22">
        <v>2.47E-2</v>
      </c>
      <c r="F13" s="22">
        <v>46.673400000000001</v>
      </c>
      <c r="G13" s="22">
        <v>21.844799999999999</v>
      </c>
      <c r="H13" s="22">
        <v>0</v>
      </c>
    </row>
    <row r="14" spans="1:36" x14ac:dyDescent="0.35">
      <c r="A14" s="22" t="s">
        <v>29</v>
      </c>
      <c r="B14" s="22" t="s">
        <v>21</v>
      </c>
      <c r="C14" s="22" t="s">
        <v>7</v>
      </c>
      <c r="D14" s="22" t="s">
        <v>43</v>
      </c>
      <c r="E14" s="22">
        <v>2.0999999999999999E-3</v>
      </c>
      <c r="F14" s="22">
        <v>46.7438</v>
      </c>
      <c r="G14" s="22">
        <v>21.8034</v>
      </c>
      <c r="H14" s="22">
        <v>0</v>
      </c>
    </row>
    <row r="15" spans="1:36" x14ac:dyDescent="0.35">
      <c r="A15" s="22" t="s">
        <v>30</v>
      </c>
      <c r="B15" s="22" t="s">
        <v>21</v>
      </c>
      <c r="C15" s="22" t="s">
        <v>7</v>
      </c>
      <c r="D15" s="22" t="s">
        <v>43</v>
      </c>
      <c r="E15" s="22">
        <v>1.2200000000000001E-2</v>
      </c>
      <c r="F15" s="22">
        <v>46.651899999999998</v>
      </c>
      <c r="G15" s="22">
        <v>21.822199999999999</v>
      </c>
      <c r="H15" s="22">
        <v>0</v>
      </c>
    </row>
    <row r="16" spans="1:36" x14ac:dyDescent="0.35">
      <c r="A16" s="22" t="s">
        <v>31</v>
      </c>
      <c r="B16" s="22" t="s">
        <v>9</v>
      </c>
      <c r="C16" s="22" t="s">
        <v>7</v>
      </c>
      <c r="D16" s="22" t="s">
        <v>43</v>
      </c>
      <c r="E16" s="22">
        <v>2.2599999999999999E-2</v>
      </c>
      <c r="F16" s="22">
        <v>45.1404</v>
      </c>
      <c r="G16" s="22">
        <v>22.499300000000002</v>
      </c>
      <c r="H16" s="22">
        <v>0</v>
      </c>
    </row>
    <row r="17" spans="1:30" x14ac:dyDescent="0.35">
      <c r="A17" s="22" t="s">
        <v>36</v>
      </c>
      <c r="B17" s="22" t="s">
        <v>6</v>
      </c>
      <c r="C17" s="22" t="s">
        <v>7</v>
      </c>
      <c r="D17" s="22" t="s">
        <v>43</v>
      </c>
      <c r="E17" s="22">
        <v>-1.4E-2</v>
      </c>
      <c r="F17" s="22">
        <v>46.543199999999999</v>
      </c>
      <c r="G17" s="22">
        <v>21.7605</v>
      </c>
      <c r="H17" s="22">
        <v>0</v>
      </c>
    </row>
    <row r="18" spans="1:30" x14ac:dyDescent="0.35">
      <c r="A18" s="22" t="s">
        <v>37</v>
      </c>
      <c r="B18" s="22" t="s">
        <v>6</v>
      </c>
      <c r="C18" s="22" t="s">
        <v>7</v>
      </c>
      <c r="D18" s="22" t="s">
        <v>43</v>
      </c>
      <c r="E18" s="22">
        <v>4.3299999999999998E-2</v>
      </c>
      <c r="F18" s="22">
        <v>43.580500000000001</v>
      </c>
      <c r="G18" s="22">
        <v>43.580500000000001</v>
      </c>
      <c r="H18" s="22">
        <v>0</v>
      </c>
    </row>
    <row r="19" spans="1:30" x14ac:dyDescent="0.35">
      <c r="A19" s="22" t="s">
        <v>38</v>
      </c>
      <c r="B19" s="22" t="s">
        <v>6</v>
      </c>
      <c r="C19" s="22" t="s">
        <v>7</v>
      </c>
      <c r="D19" s="22" t="s">
        <v>43</v>
      </c>
      <c r="E19" s="22">
        <v>-8.3999999999999995E-3</v>
      </c>
      <c r="F19" s="22">
        <v>45.868299999999998</v>
      </c>
      <c r="G19" s="22">
        <v>45.868299999999998</v>
      </c>
      <c r="H19" s="22">
        <v>0</v>
      </c>
    </row>
    <row r="20" spans="1:30" x14ac:dyDescent="0.35">
      <c r="A20" s="22" t="s">
        <v>32</v>
      </c>
      <c r="B20" s="22" t="s">
        <v>39</v>
      </c>
      <c r="C20" s="22" t="s">
        <v>40</v>
      </c>
      <c r="D20" s="22" t="s">
        <v>43</v>
      </c>
      <c r="E20" s="22">
        <v>-5.0000000000000001E-4</v>
      </c>
      <c r="F20" s="22">
        <v>37.869</v>
      </c>
      <c r="G20" s="22">
        <v>26.9451</v>
      </c>
      <c r="H20" s="22">
        <v>0</v>
      </c>
    </row>
    <row r="21" spans="1:30" x14ac:dyDescent="0.35">
      <c r="A21" s="22" t="s">
        <v>33</v>
      </c>
      <c r="B21" s="22" t="s">
        <v>39</v>
      </c>
      <c r="C21" s="22" t="s">
        <v>40</v>
      </c>
      <c r="D21" s="22" t="s">
        <v>43</v>
      </c>
      <c r="E21" s="22">
        <v>2.24E-2</v>
      </c>
      <c r="F21" s="22">
        <v>43.022300000000001</v>
      </c>
      <c r="G21" s="22">
        <v>23.750699999999998</v>
      </c>
      <c r="H21" s="22">
        <v>0</v>
      </c>
    </row>
    <row r="22" spans="1:30" x14ac:dyDescent="0.35">
      <c r="A22" s="22" t="s">
        <v>34</v>
      </c>
      <c r="B22" s="22" t="s">
        <v>39</v>
      </c>
      <c r="C22" s="22" t="s">
        <v>41</v>
      </c>
      <c r="D22" s="22" t="s">
        <v>43</v>
      </c>
      <c r="E22" s="22">
        <v>3.2399999999999998E-2</v>
      </c>
      <c r="F22" s="22">
        <v>37.764600000000002</v>
      </c>
      <c r="G22" s="22">
        <v>26.967099999999999</v>
      </c>
      <c r="H22" s="22">
        <v>0</v>
      </c>
    </row>
    <row r="23" spans="1:30" x14ac:dyDescent="0.35">
      <c r="A23" s="22" t="s">
        <v>35</v>
      </c>
      <c r="B23" s="22" t="s">
        <v>39</v>
      </c>
      <c r="C23" s="22" t="s">
        <v>41</v>
      </c>
      <c r="D23" s="22" t="s">
        <v>43</v>
      </c>
      <c r="E23" s="22">
        <v>2.3900000000000001E-2</v>
      </c>
      <c r="F23" s="22">
        <v>39.547600000000003</v>
      </c>
      <c r="G23" s="22">
        <v>25.6143</v>
      </c>
      <c r="H23" s="22">
        <v>0</v>
      </c>
    </row>
    <row r="24" spans="1:30" x14ac:dyDescent="0.35">
      <c r="A24" s="22" t="s">
        <v>5</v>
      </c>
      <c r="B24" s="22" t="s">
        <v>6</v>
      </c>
      <c r="C24" s="22" t="s">
        <v>7</v>
      </c>
      <c r="D24" s="22" t="s">
        <v>44</v>
      </c>
      <c r="E24" s="22">
        <v>0.12540000000000001</v>
      </c>
      <c r="F24" s="22">
        <v>22.374300000000002</v>
      </c>
      <c r="G24" s="22">
        <v>81.320099999999996</v>
      </c>
      <c r="H24" s="22">
        <v>1</v>
      </c>
      <c r="K24" t="s">
        <v>141</v>
      </c>
      <c r="L24">
        <v>0.7702</v>
      </c>
      <c r="T24" t="s">
        <v>141</v>
      </c>
      <c r="U24">
        <v>0.55689999999999995</v>
      </c>
      <c r="AC24" t="s">
        <v>141</v>
      </c>
      <c r="AD24">
        <v>0.55689999999999995</v>
      </c>
    </row>
    <row r="25" spans="1:30" x14ac:dyDescent="0.35">
      <c r="A25" s="22" t="s">
        <v>14</v>
      </c>
      <c r="B25" s="22" t="s">
        <v>6</v>
      </c>
      <c r="C25" s="22" t="s">
        <v>7</v>
      </c>
      <c r="D25" s="22" t="s">
        <v>44</v>
      </c>
      <c r="E25" s="22">
        <v>6.5199999999999994E-2</v>
      </c>
      <c r="F25" s="22">
        <v>23.9236</v>
      </c>
      <c r="G25" s="22">
        <v>74.591700000000003</v>
      </c>
      <c r="H25" s="22">
        <v>1</v>
      </c>
      <c r="K25" t="s">
        <v>142</v>
      </c>
      <c r="L25">
        <v>0.91820000000000002</v>
      </c>
      <c r="T25" t="s">
        <v>142</v>
      </c>
      <c r="U25">
        <v>0.70599999999999996</v>
      </c>
      <c r="AC25" t="s">
        <v>142</v>
      </c>
      <c r="AD25">
        <v>0.71430000000000005</v>
      </c>
    </row>
    <row r="26" spans="1:30" x14ac:dyDescent="0.35">
      <c r="A26" s="22" t="s">
        <v>15</v>
      </c>
      <c r="B26" s="22" t="s">
        <v>16</v>
      </c>
      <c r="C26" s="22" t="s">
        <v>7</v>
      </c>
      <c r="D26" s="22" t="s">
        <v>44</v>
      </c>
      <c r="E26" s="22">
        <v>2.9499999999999998E-2</v>
      </c>
      <c r="F26" s="22">
        <v>59.264699999999998</v>
      </c>
      <c r="G26" s="22">
        <v>17.300699999999999</v>
      </c>
      <c r="H26" s="22">
        <v>1</v>
      </c>
      <c r="K26" t="s">
        <v>143</v>
      </c>
      <c r="L26">
        <v>0.85709999999999997</v>
      </c>
      <c r="T26" t="s">
        <v>143</v>
      </c>
      <c r="U26">
        <v>0.90480000000000005</v>
      </c>
      <c r="AC26" t="s">
        <v>143</v>
      </c>
      <c r="AD26">
        <v>0.90480000000000005</v>
      </c>
    </row>
    <row r="27" spans="1:30" x14ac:dyDescent="0.35">
      <c r="A27" s="22" t="s">
        <v>17</v>
      </c>
      <c r="B27" s="22" t="s">
        <v>16</v>
      </c>
      <c r="C27" s="22" t="s">
        <v>7</v>
      </c>
      <c r="D27" s="22" t="s">
        <v>44</v>
      </c>
      <c r="E27" s="22">
        <v>4.9099999999999998E-2</v>
      </c>
      <c r="F27" s="22">
        <v>52.3765</v>
      </c>
      <c r="G27" s="22">
        <v>23.1267</v>
      </c>
      <c r="H27" s="22">
        <v>1</v>
      </c>
      <c r="K27" t="s">
        <v>144</v>
      </c>
      <c r="L27">
        <v>0.91300000000000003</v>
      </c>
      <c r="T27" t="s">
        <v>144</v>
      </c>
      <c r="U27">
        <v>0.6522</v>
      </c>
      <c r="AC27" t="s">
        <v>144</v>
      </c>
      <c r="AD27">
        <v>0.6522</v>
      </c>
    </row>
    <row r="28" spans="1:30" x14ac:dyDescent="0.35">
      <c r="A28" s="22" t="s">
        <v>18</v>
      </c>
      <c r="B28" s="22" t="s">
        <v>9</v>
      </c>
      <c r="C28" s="22" t="s">
        <v>7</v>
      </c>
      <c r="D28" s="22" t="s">
        <v>44</v>
      </c>
      <c r="E28" s="22">
        <v>-2.58E-2</v>
      </c>
      <c r="F28" s="22">
        <v>34.575200000000002</v>
      </c>
      <c r="G28" s="22">
        <v>35.979199999999999</v>
      </c>
      <c r="H28" s="22">
        <v>1</v>
      </c>
    </row>
    <row r="29" spans="1:30" x14ac:dyDescent="0.35">
      <c r="A29" s="22" t="s">
        <v>19</v>
      </c>
      <c r="B29" s="22" t="s">
        <v>6</v>
      </c>
      <c r="C29" s="22" t="s">
        <v>7</v>
      </c>
      <c r="D29" s="22" t="s">
        <v>44</v>
      </c>
      <c r="E29" s="22">
        <v>8.2199999999999995E-2</v>
      </c>
      <c r="F29" s="22">
        <v>21.0959</v>
      </c>
      <c r="G29" s="22">
        <v>69.558499999999995</v>
      </c>
      <c r="H29" s="22">
        <v>1</v>
      </c>
    </row>
    <row r="30" spans="1:30" x14ac:dyDescent="0.35">
      <c r="A30" s="22" t="s">
        <v>23</v>
      </c>
      <c r="B30" s="22" t="s">
        <v>9</v>
      </c>
      <c r="C30" s="22" t="s">
        <v>7</v>
      </c>
      <c r="D30" s="22" t="s">
        <v>44</v>
      </c>
      <c r="E30" s="22">
        <v>4.8300000000000003E-2</v>
      </c>
      <c r="F30" s="22">
        <v>60.8127</v>
      </c>
      <c r="G30" s="22">
        <v>17.298300000000001</v>
      </c>
      <c r="H30" s="22">
        <v>1</v>
      </c>
    </row>
    <row r="31" spans="1:30" x14ac:dyDescent="0.35">
      <c r="A31" s="22" t="s">
        <v>24</v>
      </c>
      <c r="B31" s="22" t="s">
        <v>21</v>
      </c>
      <c r="C31" s="22" t="s">
        <v>7</v>
      </c>
      <c r="D31" s="22" t="s">
        <v>44</v>
      </c>
      <c r="E31" s="22">
        <v>7.6300000000000007E-2</v>
      </c>
      <c r="F31" s="22">
        <v>32.5366</v>
      </c>
      <c r="G31" s="22">
        <v>59.308300000000003</v>
      </c>
      <c r="H31" s="22">
        <v>1</v>
      </c>
    </row>
    <row r="32" spans="1:30" x14ac:dyDescent="0.35">
      <c r="A32" s="22" t="s">
        <v>25</v>
      </c>
      <c r="B32" s="22" t="s">
        <v>6</v>
      </c>
      <c r="C32" s="22" t="s">
        <v>7</v>
      </c>
      <c r="D32" s="22" t="s">
        <v>44</v>
      </c>
      <c r="E32" s="22">
        <v>2.4799999999999999E-2</v>
      </c>
      <c r="F32" s="22">
        <v>42.2699</v>
      </c>
      <c r="G32" s="22">
        <v>27.906500000000001</v>
      </c>
      <c r="H32" s="22">
        <v>1</v>
      </c>
    </row>
    <row r="33" spans="1:8" x14ac:dyDescent="0.35">
      <c r="A33" s="22" t="s">
        <v>26</v>
      </c>
      <c r="B33" s="22" t="s">
        <v>16</v>
      </c>
      <c r="C33" s="22" t="s">
        <v>7</v>
      </c>
      <c r="D33" s="22" t="s">
        <v>44</v>
      </c>
      <c r="E33" s="22">
        <v>3.5099999999999999E-2</v>
      </c>
      <c r="F33" s="22">
        <v>43.825200000000002</v>
      </c>
      <c r="G33" s="22">
        <v>20.8078</v>
      </c>
      <c r="H33" s="22">
        <v>1</v>
      </c>
    </row>
    <row r="34" spans="1:8" x14ac:dyDescent="0.35">
      <c r="A34" s="22" t="s">
        <v>27</v>
      </c>
      <c r="B34" s="22" t="s">
        <v>6</v>
      </c>
      <c r="C34" s="22" t="s">
        <v>7</v>
      </c>
      <c r="D34" s="22" t="s">
        <v>44</v>
      </c>
      <c r="E34" s="22">
        <v>4.4499999999999998E-2</v>
      </c>
      <c r="F34" s="22">
        <v>26.652699999999999</v>
      </c>
      <c r="G34" s="22">
        <v>61.221400000000003</v>
      </c>
      <c r="H34" s="22">
        <v>1</v>
      </c>
    </row>
    <row r="35" spans="1:8" x14ac:dyDescent="0.35">
      <c r="A35" s="22" t="s">
        <v>28</v>
      </c>
      <c r="B35" s="22" t="s">
        <v>16</v>
      </c>
      <c r="C35" s="22" t="s">
        <v>7</v>
      </c>
      <c r="D35" s="22" t="s">
        <v>44</v>
      </c>
      <c r="E35" s="22">
        <v>2.41E-2</v>
      </c>
      <c r="F35" s="22">
        <v>57.779499999999999</v>
      </c>
      <c r="G35" s="22">
        <v>22.939499999999999</v>
      </c>
      <c r="H35" s="22">
        <v>1</v>
      </c>
    </row>
    <row r="36" spans="1:8" x14ac:dyDescent="0.35">
      <c r="A36" s="22" t="s">
        <v>29</v>
      </c>
      <c r="B36" s="22" t="s">
        <v>21</v>
      </c>
      <c r="C36" s="22" t="s">
        <v>7</v>
      </c>
      <c r="D36" s="22" t="s">
        <v>44</v>
      </c>
      <c r="E36" s="22">
        <v>6.4399999999999999E-2</v>
      </c>
      <c r="F36" s="22">
        <v>39.144199999999998</v>
      </c>
      <c r="G36" s="22">
        <v>57.941499999999998</v>
      </c>
      <c r="H36" s="22">
        <v>1</v>
      </c>
    </row>
    <row r="37" spans="1:8" x14ac:dyDescent="0.35">
      <c r="A37" s="22" t="s">
        <v>30</v>
      </c>
      <c r="B37" s="22" t="s">
        <v>21</v>
      </c>
      <c r="C37" s="22" t="s">
        <v>7</v>
      </c>
      <c r="D37" s="22" t="s">
        <v>44</v>
      </c>
      <c r="E37" s="22">
        <v>2.6100000000000002E-2</v>
      </c>
      <c r="F37" s="22">
        <v>52.849600000000002</v>
      </c>
      <c r="G37" s="22">
        <v>31.3002</v>
      </c>
      <c r="H37" s="22">
        <v>1</v>
      </c>
    </row>
    <row r="38" spans="1:8" x14ac:dyDescent="0.35">
      <c r="A38" s="22" t="s">
        <v>31</v>
      </c>
      <c r="B38" s="22" t="s">
        <v>9</v>
      </c>
      <c r="C38" s="22" t="s">
        <v>7</v>
      </c>
      <c r="D38" s="22" t="s">
        <v>44</v>
      </c>
      <c r="E38" s="22">
        <v>6.6000000000000003E-2</v>
      </c>
      <c r="F38" s="22">
        <v>67.593800000000002</v>
      </c>
      <c r="G38" s="22">
        <v>18.119700000000002</v>
      </c>
      <c r="H38" s="22">
        <v>1</v>
      </c>
    </row>
    <row r="39" spans="1:8" x14ac:dyDescent="0.35">
      <c r="A39" s="22" t="s">
        <v>36</v>
      </c>
      <c r="B39" s="22" t="s">
        <v>6</v>
      </c>
      <c r="C39" s="22" t="s">
        <v>7</v>
      </c>
      <c r="D39" s="22" t="s">
        <v>44</v>
      </c>
      <c r="E39" s="22">
        <v>4.8099999999999997E-2</v>
      </c>
      <c r="F39" s="22">
        <v>18.485099999999999</v>
      </c>
      <c r="G39" s="22">
        <v>79.401600000000002</v>
      </c>
      <c r="H39" s="22">
        <v>1</v>
      </c>
    </row>
    <row r="40" spans="1:8" x14ac:dyDescent="0.35">
      <c r="A40" s="22" t="s">
        <v>37</v>
      </c>
      <c r="B40" s="22" t="s">
        <v>6</v>
      </c>
      <c r="C40" s="22" t="s">
        <v>7</v>
      </c>
      <c r="D40" s="22" t="s">
        <v>44</v>
      </c>
      <c r="E40" s="22">
        <v>9.5899999999999999E-2</v>
      </c>
      <c r="F40" s="22">
        <v>16.008600000000001</v>
      </c>
      <c r="G40" s="22">
        <v>16.008600000000001</v>
      </c>
      <c r="H40" s="22">
        <v>1</v>
      </c>
    </row>
    <row r="41" spans="1:8" x14ac:dyDescent="0.35">
      <c r="A41" s="22" t="s">
        <v>38</v>
      </c>
      <c r="B41" s="22" t="s">
        <v>6</v>
      </c>
      <c r="C41" s="22" t="s">
        <v>7</v>
      </c>
      <c r="D41" s="22" t="s">
        <v>44</v>
      </c>
      <c r="E41" s="22">
        <v>3.7900000000000003E-2</v>
      </c>
      <c r="F41" s="22">
        <v>29.013400000000001</v>
      </c>
      <c r="G41" s="22">
        <v>29.013400000000001</v>
      </c>
      <c r="H41" s="22">
        <v>1</v>
      </c>
    </row>
    <row r="42" spans="1:8" x14ac:dyDescent="0.35">
      <c r="A42" s="22" t="s">
        <v>32</v>
      </c>
      <c r="B42" s="22" t="s">
        <v>39</v>
      </c>
      <c r="C42" s="22" t="s">
        <v>40</v>
      </c>
      <c r="D42" s="22" t="s">
        <v>44</v>
      </c>
      <c r="E42" s="22">
        <v>2.8000000000000001E-2</v>
      </c>
      <c r="F42" s="22">
        <v>41.418100000000003</v>
      </c>
      <c r="G42" s="22">
        <v>30.3597</v>
      </c>
      <c r="H42" s="22">
        <v>1</v>
      </c>
    </row>
    <row r="43" spans="1:8" x14ac:dyDescent="0.35">
      <c r="A43" s="22" t="s">
        <v>33</v>
      </c>
      <c r="B43" s="22" t="s">
        <v>39</v>
      </c>
      <c r="C43" s="22" t="s">
        <v>40</v>
      </c>
      <c r="D43" s="22" t="s">
        <v>44</v>
      </c>
      <c r="E43" s="22">
        <v>7.4300000000000005E-2</v>
      </c>
      <c r="F43" s="22">
        <v>39.105600000000003</v>
      </c>
      <c r="G43" s="22">
        <v>46.596899999999998</v>
      </c>
      <c r="H43" s="22">
        <v>1</v>
      </c>
    </row>
    <row r="44" spans="1:8" x14ac:dyDescent="0.35">
      <c r="A44" s="22" t="s">
        <v>34</v>
      </c>
      <c r="B44" s="22" t="s">
        <v>39</v>
      </c>
      <c r="C44" s="22" t="s">
        <v>41</v>
      </c>
      <c r="D44" s="22" t="s">
        <v>44</v>
      </c>
      <c r="E44" s="22">
        <v>2.2599999999999999E-2</v>
      </c>
      <c r="F44" s="22">
        <v>32.608699999999999</v>
      </c>
      <c r="G44" s="22">
        <v>48.902200000000001</v>
      </c>
      <c r="H44" s="22">
        <v>1</v>
      </c>
    </row>
    <row r="45" spans="1:8" x14ac:dyDescent="0.35">
      <c r="A45" s="22" t="s">
        <v>35</v>
      </c>
      <c r="B45" s="22" t="s">
        <v>39</v>
      </c>
      <c r="C45" s="22" t="s">
        <v>41</v>
      </c>
      <c r="D45" s="22" t="s">
        <v>44</v>
      </c>
      <c r="E45" s="22">
        <v>0.1053</v>
      </c>
      <c r="F45" s="22">
        <v>17.341799999999999</v>
      </c>
      <c r="G45" s="22">
        <v>78.8904</v>
      </c>
      <c r="H45" s="22">
        <v>1</v>
      </c>
    </row>
  </sheetData>
  <mergeCells count="3">
    <mergeCell ref="K5:R5"/>
    <mergeCell ref="T5:AA5"/>
    <mergeCell ref="AC5:AJ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7FC3B-682C-4D34-92AE-0D8AD8455281}">
  <dimension ref="B2:D16"/>
  <sheetViews>
    <sheetView workbookViewId="0">
      <selection activeCell="R25" sqref="R25"/>
    </sheetView>
  </sheetViews>
  <sheetFormatPr defaultRowHeight="14.5" x14ac:dyDescent="0.35"/>
  <cols>
    <col min="3" max="3" width="15.26953125" bestFit="1" customWidth="1"/>
    <col min="4" max="4" width="16.453125" bestFit="1" customWidth="1"/>
  </cols>
  <sheetData>
    <row r="2" spans="2:4" x14ac:dyDescent="0.35">
      <c r="C2" s="29"/>
    </row>
    <row r="3" spans="2:4" x14ac:dyDescent="0.35">
      <c r="B3" s="22" t="s">
        <v>79</v>
      </c>
      <c r="C3" s="22" t="s">
        <v>149</v>
      </c>
      <c r="D3" s="22" t="s">
        <v>148</v>
      </c>
    </row>
    <row r="4" spans="2:4" x14ac:dyDescent="0.35">
      <c r="B4" s="22" t="s">
        <v>20</v>
      </c>
      <c r="C4" s="22">
        <v>7.9200000000000007E-2</v>
      </c>
      <c r="D4" s="22">
        <v>6.9</v>
      </c>
    </row>
    <row r="5" spans="2:4" x14ac:dyDescent="0.35">
      <c r="B5" s="22" t="s">
        <v>36</v>
      </c>
      <c r="C5" s="22">
        <v>3.2399999999999998E-2</v>
      </c>
      <c r="D5" s="22">
        <v>1.44</v>
      </c>
    </row>
    <row r="6" spans="2:4" x14ac:dyDescent="0.35">
      <c r="B6" s="22" t="s">
        <v>37</v>
      </c>
      <c r="C6" s="22">
        <v>0.14099999999999999</v>
      </c>
      <c r="D6" s="22">
        <v>1.88</v>
      </c>
    </row>
    <row r="7" spans="2:4" x14ac:dyDescent="0.35">
      <c r="B7" s="22" t="s">
        <v>38</v>
      </c>
      <c r="C7" s="22">
        <v>9.1000000000000004E-3</v>
      </c>
      <c r="D7" s="22">
        <v>0.13</v>
      </c>
    </row>
    <row r="8" spans="2:4" x14ac:dyDescent="0.35">
      <c r="B8" s="22" t="s">
        <v>32</v>
      </c>
      <c r="C8" s="22">
        <v>3.3700000000000001E-2</v>
      </c>
      <c r="D8" s="22">
        <v>5.3</v>
      </c>
    </row>
    <row r="9" spans="2:4" x14ac:dyDescent="0.35">
      <c r="B9" s="22" t="s">
        <v>32</v>
      </c>
      <c r="C9" s="22">
        <v>2.24E-2</v>
      </c>
      <c r="D9" s="22">
        <v>0.44</v>
      </c>
    </row>
    <row r="10" spans="2:4" x14ac:dyDescent="0.35">
      <c r="B10" s="22" t="s">
        <v>33</v>
      </c>
      <c r="C10" s="22">
        <v>4.58E-2</v>
      </c>
      <c r="D10" s="22">
        <v>3.1</v>
      </c>
    </row>
    <row r="11" spans="2:4" x14ac:dyDescent="0.35">
      <c r="B11" s="22" t="s">
        <v>33</v>
      </c>
      <c r="C11" s="22">
        <v>-6.8599999999999994E-2</v>
      </c>
      <c r="D11" s="22">
        <v>0.23</v>
      </c>
    </row>
    <row r="12" spans="2:4" x14ac:dyDescent="0.35">
      <c r="B12" s="22" t="s">
        <v>71</v>
      </c>
      <c r="C12" s="22">
        <v>0.1231</v>
      </c>
      <c r="D12" s="22">
        <v>9.0299999999999994</v>
      </c>
    </row>
    <row r="13" spans="2:4" x14ac:dyDescent="0.35">
      <c r="B13" s="22" t="s">
        <v>35</v>
      </c>
      <c r="C13" s="22">
        <v>0.18540000000000001</v>
      </c>
      <c r="D13" s="22">
        <v>3.16</v>
      </c>
    </row>
    <row r="14" spans="2:4" x14ac:dyDescent="0.35">
      <c r="B14" s="22" t="s">
        <v>73</v>
      </c>
      <c r="C14" s="22">
        <v>4.1999999999999997E-3</v>
      </c>
      <c r="D14" s="22">
        <v>0.26</v>
      </c>
    </row>
    <row r="15" spans="2:4" x14ac:dyDescent="0.35">
      <c r="B15" s="22" t="s">
        <v>74</v>
      </c>
      <c r="C15" s="22">
        <v>1.1599999999999999E-2</v>
      </c>
      <c r="D15" s="22">
        <v>0</v>
      </c>
    </row>
    <row r="16" spans="2:4" x14ac:dyDescent="0.35">
      <c r="B16" s="22" t="s">
        <v>75</v>
      </c>
      <c r="C16" s="22">
        <v>5.0000000000000001E-3</v>
      </c>
      <c r="D16" s="22"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9E43A-D93C-4A35-8546-8DBDCD189C38}">
  <dimension ref="A1:G59"/>
  <sheetViews>
    <sheetView topLeftCell="A28" workbookViewId="0">
      <selection activeCell="A38" sqref="A38:G38"/>
    </sheetView>
  </sheetViews>
  <sheetFormatPr defaultRowHeight="14.5" x14ac:dyDescent="0.35"/>
  <sheetData>
    <row r="1" spans="1:7" x14ac:dyDescent="0.35">
      <c r="A1" s="46" t="s">
        <v>146</v>
      </c>
      <c r="B1" s="46"/>
      <c r="C1" s="46"/>
      <c r="D1" s="46"/>
      <c r="E1" s="46"/>
      <c r="F1" s="46"/>
      <c r="G1" s="46"/>
    </row>
    <row r="2" spans="1:7" x14ac:dyDescent="0.35">
      <c r="A2" s="22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0</v>
      </c>
      <c r="G2" s="22" t="s">
        <v>81</v>
      </c>
    </row>
    <row r="3" spans="1:7" x14ac:dyDescent="0.35">
      <c r="A3" s="22" t="s">
        <v>15</v>
      </c>
      <c r="B3" s="22" t="s">
        <v>16</v>
      </c>
      <c r="C3" s="22" t="s">
        <v>7</v>
      </c>
      <c r="D3" s="22" t="s">
        <v>8</v>
      </c>
      <c r="E3" s="22">
        <v>-9.7999999999999997E-3</v>
      </c>
      <c r="F3" s="22" t="s">
        <v>15</v>
      </c>
      <c r="G3" s="22">
        <v>0.10570480339066662</v>
      </c>
    </row>
    <row r="4" spans="1:7" x14ac:dyDescent="0.35">
      <c r="A4" s="22" t="s">
        <v>15</v>
      </c>
      <c r="B4" s="22" t="s">
        <v>16</v>
      </c>
      <c r="C4" s="22" t="s">
        <v>7</v>
      </c>
      <c r="D4" s="22" t="s">
        <v>13</v>
      </c>
      <c r="E4" s="22">
        <v>2.9499999999999998E-2</v>
      </c>
      <c r="F4" s="22" t="s">
        <v>15</v>
      </c>
      <c r="G4" s="22">
        <v>0.28556762280597797</v>
      </c>
    </row>
    <row r="5" spans="1:7" x14ac:dyDescent="0.35">
      <c r="A5" s="22" t="s">
        <v>17</v>
      </c>
      <c r="B5" s="22" t="s">
        <v>16</v>
      </c>
      <c r="C5" s="22" t="s">
        <v>7</v>
      </c>
      <c r="D5" s="22" t="s">
        <v>8</v>
      </c>
      <c r="E5" s="22">
        <v>-9.9000000000000008E-3</v>
      </c>
      <c r="F5" s="22" t="s">
        <v>17</v>
      </c>
      <c r="G5" s="22">
        <v>7.0268781299849578E-2</v>
      </c>
    </row>
    <row r="6" spans="1:7" x14ac:dyDescent="0.35">
      <c r="A6" s="22" t="s">
        <v>17</v>
      </c>
      <c r="B6" s="22" t="s">
        <v>16</v>
      </c>
      <c r="C6" s="22" t="s">
        <v>7</v>
      </c>
      <c r="D6" s="22" t="s">
        <v>13</v>
      </c>
      <c r="E6" s="22">
        <v>4.9099999999999998E-2</v>
      </c>
      <c r="F6" s="22" t="s">
        <v>17</v>
      </c>
      <c r="G6" s="22">
        <v>0.1939337524866781</v>
      </c>
    </row>
    <row r="7" spans="1:7" x14ac:dyDescent="0.35">
      <c r="A7" s="22" t="s">
        <v>18</v>
      </c>
      <c r="B7" s="22" t="s">
        <v>9</v>
      </c>
      <c r="C7" s="22" t="s">
        <v>7</v>
      </c>
      <c r="D7" s="22" t="s">
        <v>8</v>
      </c>
      <c r="E7" s="22">
        <v>-2.06E-2</v>
      </c>
      <c r="F7" s="22" t="s">
        <v>18</v>
      </c>
      <c r="G7" s="22">
        <v>3.8714044693053243E-2</v>
      </c>
    </row>
    <row r="8" spans="1:7" x14ac:dyDescent="0.35">
      <c r="A8" s="22" t="s">
        <v>19</v>
      </c>
      <c r="B8" s="22" t="s">
        <v>6</v>
      </c>
      <c r="C8" s="22" t="s">
        <v>7</v>
      </c>
      <c r="D8" s="22" t="s">
        <v>8</v>
      </c>
      <c r="E8" s="22">
        <v>1.4800000000000001E-2</v>
      </c>
      <c r="F8" s="22" t="s">
        <v>19</v>
      </c>
      <c r="G8" s="22">
        <v>3.601148511917418E-2</v>
      </c>
    </row>
    <row r="9" spans="1:7" x14ac:dyDescent="0.35">
      <c r="A9" s="22" t="s">
        <v>19</v>
      </c>
      <c r="B9" s="22" t="s">
        <v>6</v>
      </c>
      <c r="C9" s="22" t="s">
        <v>7</v>
      </c>
      <c r="D9" s="22" t="s">
        <v>13</v>
      </c>
      <c r="E9" s="22">
        <v>8.2199999999999995E-2</v>
      </c>
      <c r="F9" s="22" t="s">
        <v>19</v>
      </c>
      <c r="G9" s="22">
        <v>0.20693498152201839</v>
      </c>
    </row>
    <row r="10" spans="1:7" x14ac:dyDescent="0.35">
      <c r="A10" s="22" t="s">
        <v>23</v>
      </c>
      <c r="B10" s="22" t="s">
        <v>9</v>
      </c>
      <c r="C10" s="22" t="s">
        <v>7</v>
      </c>
      <c r="D10" s="22" t="s">
        <v>8</v>
      </c>
      <c r="E10" s="22">
        <v>1.9E-2</v>
      </c>
      <c r="F10" s="22" t="s">
        <v>23</v>
      </c>
      <c r="G10" s="22">
        <v>3.7249207835061832E-2</v>
      </c>
    </row>
    <row r="11" spans="1:7" x14ac:dyDescent="0.35">
      <c r="A11" s="22" t="s">
        <v>23</v>
      </c>
      <c r="B11" s="22" t="s">
        <v>9</v>
      </c>
      <c r="C11" s="22" t="s">
        <v>7</v>
      </c>
      <c r="D11" s="22" t="s">
        <v>13</v>
      </c>
      <c r="E11" s="22">
        <v>4.8300000000000003E-2</v>
      </c>
      <c r="F11" s="22" t="s">
        <v>23</v>
      </c>
      <c r="G11" s="22">
        <v>5.0216052334880378E-2</v>
      </c>
    </row>
    <row r="12" spans="1:7" x14ac:dyDescent="0.35">
      <c r="A12" s="22" t="s">
        <v>24</v>
      </c>
      <c r="B12" s="22" t="s">
        <v>21</v>
      </c>
      <c r="C12" s="22" t="s">
        <v>7</v>
      </c>
      <c r="D12" s="22" t="s">
        <v>8</v>
      </c>
      <c r="E12" s="22">
        <v>1.17E-2</v>
      </c>
      <c r="F12" s="22" t="s">
        <v>24</v>
      </c>
      <c r="G12" s="22">
        <v>3.9411641548479356E-2</v>
      </c>
    </row>
    <row r="13" spans="1:7" x14ac:dyDescent="0.35">
      <c r="A13" s="22" t="s">
        <v>24</v>
      </c>
      <c r="B13" s="22" t="s">
        <v>21</v>
      </c>
      <c r="C13" s="22" t="s">
        <v>7</v>
      </c>
      <c r="D13" s="22" t="s">
        <v>13</v>
      </c>
      <c r="E13" s="22">
        <v>7.6300000000000007E-2</v>
      </c>
      <c r="F13" s="22" t="s">
        <v>24</v>
      </c>
      <c r="G13" s="22">
        <v>0.16228186116731735</v>
      </c>
    </row>
    <row r="14" spans="1:7" x14ac:dyDescent="0.35">
      <c r="A14" s="22" t="s">
        <v>25</v>
      </c>
      <c r="B14" s="22" t="s">
        <v>6</v>
      </c>
      <c r="C14" s="22" t="s">
        <v>7</v>
      </c>
      <c r="D14" s="22" t="s">
        <v>8</v>
      </c>
      <c r="E14" s="22">
        <v>4.8999999999999998E-3</v>
      </c>
      <c r="F14" s="22" t="s">
        <v>25</v>
      </c>
      <c r="G14" s="22">
        <v>3.4422085386927183E-2</v>
      </c>
    </row>
    <row r="15" spans="1:7" x14ac:dyDescent="0.35">
      <c r="A15" s="22" t="s">
        <v>25</v>
      </c>
      <c r="B15" s="22" t="s">
        <v>6</v>
      </c>
      <c r="C15" s="22" t="s">
        <v>7</v>
      </c>
      <c r="D15" s="22" t="s">
        <v>13</v>
      </c>
      <c r="E15" s="22">
        <v>2.4799999999999999E-2</v>
      </c>
      <c r="F15" s="22" t="s">
        <v>25</v>
      </c>
      <c r="G15" s="22">
        <v>5.9829888746693823E-2</v>
      </c>
    </row>
    <row r="16" spans="1:7" x14ac:dyDescent="0.35">
      <c r="A16" s="22" t="s">
        <v>26</v>
      </c>
      <c r="B16" s="22" t="s">
        <v>16</v>
      </c>
      <c r="C16" s="22" t="s">
        <v>7</v>
      </c>
      <c r="D16" s="22" t="s">
        <v>8</v>
      </c>
      <c r="E16" s="22">
        <v>1.23E-2</v>
      </c>
      <c r="F16" s="22" t="s">
        <v>26</v>
      </c>
      <c r="G16" s="22">
        <v>3.6920605493376946E-2</v>
      </c>
    </row>
    <row r="17" spans="1:7" x14ac:dyDescent="0.35">
      <c r="A17" s="22" t="s">
        <v>26</v>
      </c>
      <c r="B17" s="22" t="s">
        <v>16</v>
      </c>
      <c r="C17" s="22" t="s">
        <v>7</v>
      </c>
      <c r="D17" s="22" t="s">
        <v>13</v>
      </c>
      <c r="E17" s="22">
        <v>3.5099999999999999E-2</v>
      </c>
      <c r="F17" s="22" t="s">
        <v>26</v>
      </c>
      <c r="G17" s="22">
        <v>4.3305989189060007E-2</v>
      </c>
    </row>
    <row r="18" spans="1:7" x14ac:dyDescent="0.35">
      <c r="A18" s="22" t="s">
        <v>27</v>
      </c>
      <c r="B18" s="22" t="s">
        <v>6</v>
      </c>
      <c r="C18" s="22" t="s">
        <v>7</v>
      </c>
      <c r="D18" s="22" t="s">
        <v>8</v>
      </c>
      <c r="E18" s="22">
        <v>1.7000000000000001E-2</v>
      </c>
      <c r="F18" s="22" t="s">
        <v>27</v>
      </c>
      <c r="G18" s="22">
        <v>3.6349495392097565E-2</v>
      </c>
    </row>
    <row r="19" spans="1:7" x14ac:dyDescent="0.35">
      <c r="A19" s="22" t="s">
        <v>27</v>
      </c>
      <c r="B19" s="22" t="s">
        <v>6</v>
      </c>
      <c r="C19" s="22" t="s">
        <v>7</v>
      </c>
      <c r="D19" s="22" t="s">
        <v>13</v>
      </c>
      <c r="E19" s="22">
        <v>4.4499999999999998E-2</v>
      </c>
      <c r="F19" s="22" t="s">
        <v>27</v>
      </c>
      <c r="G19" s="22">
        <v>0.13126069013171723</v>
      </c>
    </row>
    <row r="20" spans="1:7" x14ac:dyDescent="0.35">
      <c r="A20" s="22" t="s">
        <v>28</v>
      </c>
      <c r="B20" s="22" t="s">
        <v>16</v>
      </c>
      <c r="C20" s="22" t="s">
        <v>7</v>
      </c>
      <c r="D20" s="22" t="s">
        <v>8</v>
      </c>
      <c r="E20" s="22">
        <v>2.47E-2</v>
      </c>
      <c r="F20" s="22" t="s">
        <v>28</v>
      </c>
      <c r="G20" s="22">
        <v>3.4281898246685837E-2</v>
      </c>
    </row>
    <row r="21" spans="1:7" x14ac:dyDescent="0.35">
      <c r="A21" s="22" t="s">
        <v>28</v>
      </c>
      <c r="B21" s="22" t="s">
        <v>16</v>
      </c>
      <c r="C21" s="22" t="s">
        <v>7</v>
      </c>
      <c r="D21" s="22" t="s">
        <v>13</v>
      </c>
      <c r="E21" s="22">
        <v>2.41E-2</v>
      </c>
      <c r="F21" s="22" t="s">
        <v>28</v>
      </c>
      <c r="G21" s="22">
        <v>4.249566302761449E-2</v>
      </c>
    </row>
    <row r="22" spans="1:7" x14ac:dyDescent="0.35">
      <c r="A22" s="22" t="s">
        <v>29</v>
      </c>
      <c r="B22" s="22" t="s">
        <v>21</v>
      </c>
      <c r="C22" s="22" t="s">
        <v>7</v>
      </c>
      <c r="D22" s="22" t="s">
        <v>8</v>
      </c>
      <c r="E22" s="22">
        <v>2.0999999999999999E-3</v>
      </c>
      <c r="F22" s="22" t="s">
        <v>29</v>
      </c>
      <c r="G22" s="22">
        <v>3.6516785866378743E-2</v>
      </c>
    </row>
    <row r="23" spans="1:7" x14ac:dyDescent="0.35">
      <c r="A23" s="22" t="s">
        <v>29</v>
      </c>
      <c r="B23" s="22" t="s">
        <v>21</v>
      </c>
      <c r="C23" s="22" t="s">
        <v>7</v>
      </c>
      <c r="D23" s="22" t="s">
        <v>13</v>
      </c>
      <c r="E23" s="22">
        <v>6.4399999999999999E-2</v>
      </c>
      <c r="F23" s="22" t="s">
        <v>29</v>
      </c>
      <c r="G23" s="22">
        <v>0.18924941225676822</v>
      </c>
    </row>
    <row r="24" spans="1:7" x14ac:dyDescent="0.35">
      <c r="A24" s="22" t="s">
        <v>30</v>
      </c>
      <c r="B24" s="22" t="s">
        <v>21</v>
      </c>
      <c r="C24" s="22" t="s">
        <v>7</v>
      </c>
      <c r="D24" s="22" t="s">
        <v>8</v>
      </c>
      <c r="E24" s="22">
        <v>1.2200000000000001E-2</v>
      </c>
      <c r="F24" s="22" t="s">
        <v>30</v>
      </c>
      <c r="G24" s="22">
        <v>3.5505795637696819E-2</v>
      </c>
    </row>
    <row r="25" spans="1:7" x14ac:dyDescent="0.35">
      <c r="A25" s="22" t="s">
        <v>30</v>
      </c>
      <c r="B25" s="22" t="s">
        <v>21</v>
      </c>
      <c r="C25" s="22" t="s">
        <v>7</v>
      </c>
      <c r="D25" s="22" t="s">
        <v>13</v>
      </c>
      <c r="E25" s="22">
        <v>2.6100000000000002E-2</v>
      </c>
      <c r="F25" s="22" t="s">
        <v>30</v>
      </c>
      <c r="G25" s="22">
        <v>0.14399069141489745</v>
      </c>
    </row>
    <row r="26" spans="1:7" x14ac:dyDescent="0.35">
      <c r="A26" s="22" t="s">
        <v>31</v>
      </c>
      <c r="B26" s="22" t="s">
        <v>9</v>
      </c>
      <c r="C26" s="22" t="s">
        <v>7</v>
      </c>
      <c r="D26" s="22" t="s">
        <v>8</v>
      </c>
      <c r="E26" s="22">
        <v>2.2599999999999999E-2</v>
      </c>
      <c r="F26" s="22" t="s">
        <v>31</v>
      </c>
      <c r="G26" s="22">
        <v>4.070487804941398E-2</v>
      </c>
    </row>
    <row r="27" spans="1:7" x14ac:dyDescent="0.35">
      <c r="A27" s="22" t="s">
        <v>31</v>
      </c>
      <c r="B27" s="22" t="s">
        <v>9</v>
      </c>
      <c r="C27" s="22" t="s">
        <v>7</v>
      </c>
      <c r="D27" s="22" t="s">
        <v>13</v>
      </c>
      <c r="E27" s="22">
        <v>6.6000000000000003E-2</v>
      </c>
      <c r="F27" s="22" t="s">
        <v>31</v>
      </c>
      <c r="G27" s="22">
        <v>5.5213496861724512E-2</v>
      </c>
    </row>
    <row r="28" spans="1:7" x14ac:dyDescent="0.35">
      <c r="A28" s="22" t="s">
        <v>32</v>
      </c>
      <c r="B28" s="22" t="s">
        <v>39</v>
      </c>
      <c r="C28" s="22" t="s">
        <v>40</v>
      </c>
      <c r="D28" s="22" t="s">
        <v>8</v>
      </c>
      <c r="E28" s="22">
        <v>-5.0000000000000001E-4</v>
      </c>
      <c r="F28" s="22" t="s">
        <v>32</v>
      </c>
      <c r="G28" s="22">
        <v>4.3836348110536785E-2</v>
      </c>
    </row>
    <row r="29" spans="1:7" x14ac:dyDescent="0.35">
      <c r="A29" s="22" t="s">
        <v>32</v>
      </c>
      <c r="B29" s="22" t="s">
        <v>39</v>
      </c>
      <c r="C29" s="22" t="s">
        <v>40</v>
      </c>
      <c r="D29" s="22" t="s">
        <v>13</v>
      </c>
      <c r="E29" s="22">
        <v>2.8000000000000001E-2</v>
      </c>
      <c r="F29" s="22" t="s">
        <v>32</v>
      </c>
      <c r="G29" s="22">
        <v>4.2447202444476168E-2</v>
      </c>
    </row>
    <row r="30" spans="1:7" x14ac:dyDescent="0.35">
      <c r="A30" s="22" t="s">
        <v>33</v>
      </c>
      <c r="B30" s="22" t="s">
        <v>39</v>
      </c>
      <c r="C30" s="22" t="s">
        <v>40</v>
      </c>
      <c r="D30" s="22" t="s">
        <v>8</v>
      </c>
      <c r="E30" s="22">
        <v>2.24E-2</v>
      </c>
      <c r="F30" s="22" t="s">
        <v>33</v>
      </c>
      <c r="G30" s="22">
        <v>4.541735956152599E-2</v>
      </c>
    </row>
    <row r="31" spans="1:7" x14ac:dyDescent="0.35">
      <c r="A31" s="22" t="s">
        <v>33</v>
      </c>
      <c r="B31" s="22" t="s">
        <v>39</v>
      </c>
      <c r="C31" s="22" t="s">
        <v>40</v>
      </c>
      <c r="D31" s="22" t="s">
        <v>13</v>
      </c>
      <c r="E31" s="22">
        <v>7.4300000000000005E-2</v>
      </c>
      <c r="F31" s="22" t="s">
        <v>33</v>
      </c>
      <c r="G31" s="22">
        <v>8.5115976783181155E-2</v>
      </c>
    </row>
    <row r="32" spans="1:7" x14ac:dyDescent="0.35">
      <c r="A32" s="22" t="s">
        <v>34</v>
      </c>
      <c r="B32" s="22" t="s">
        <v>39</v>
      </c>
      <c r="C32" s="22" t="s">
        <v>41</v>
      </c>
      <c r="D32" s="22" t="s">
        <v>8</v>
      </c>
      <c r="E32" s="22">
        <v>3.2399999999999998E-2</v>
      </c>
      <c r="F32" s="22" t="s">
        <v>34</v>
      </c>
      <c r="G32" s="22">
        <v>4.6449384288042413E-2</v>
      </c>
    </row>
    <row r="33" spans="1:7" x14ac:dyDescent="0.35">
      <c r="A33" s="22" t="s">
        <v>34</v>
      </c>
      <c r="B33" s="22" t="s">
        <v>39</v>
      </c>
      <c r="C33" s="22" t="s">
        <v>41</v>
      </c>
      <c r="D33" s="22" t="s">
        <v>13</v>
      </c>
      <c r="E33" s="22">
        <v>2.2599999999999999E-2</v>
      </c>
      <c r="F33" s="22" t="s">
        <v>34</v>
      </c>
      <c r="G33" s="22">
        <v>6.8200963800001554E-2</v>
      </c>
    </row>
    <row r="34" spans="1:7" x14ac:dyDescent="0.35">
      <c r="A34" s="22" t="s">
        <v>35</v>
      </c>
      <c r="B34" s="22" t="s">
        <v>39</v>
      </c>
      <c r="C34" s="22" t="s">
        <v>41</v>
      </c>
      <c r="D34" s="22" t="s">
        <v>8</v>
      </c>
      <c r="E34" s="22">
        <v>2.3900000000000001E-2</v>
      </c>
      <c r="F34" s="22" t="s">
        <v>35</v>
      </c>
      <c r="G34" s="22">
        <v>3.9896068724103735E-2</v>
      </c>
    </row>
    <row r="35" spans="1:7" x14ac:dyDescent="0.35">
      <c r="A35" s="22" t="s">
        <v>35</v>
      </c>
      <c r="B35" s="22" t="s">
        <v>39</v>
      </c>
      <c r="C35" s="22" t="s">
        <v>41</v>
      </c>
      <c r="D35" s="22" t="s">
        <v>13</v>
      </c>
      <c r="E35" s="22">
        <v>0.1053</v>
      </c>
      <c r="F35" s="22" t="s">
        <v>35</v>
      </c>
      <c r="G35" s="22">
        <v>8.2388476808567923E-2</v>
      </c>
    </row>
    <row r="38" spans="1:7" x14ac:dyDescent="0.35">
      <c r="A38" s="50" t="s">
        <v>147</v>
      </c>
      <c r="B38" s="50"/>
      <c r="C38" s="50"/>
      <c r="D38" s="50"/>
      <c r="E38" s="50"/>
      <c r="F38" s="50"/>
      <c r="G38" s="50"/>
    </row>
    <row r="39" spans="1:7" x14ac:dyDescent="0.35">
      <c r="A39" s="22" t="s">
        <v>0</v>
      </c>
      <c r="B39" s="22" t="s">
        <v>1</v>
      </c>
      <c r="C39" s="22" t="s">
        <v>2</v>
      </c>
      <c r="D39" s="22" t="s">
        <v>3</v>
      </c>
      <c r="E39" s="22" t="s">
        <v>4</v>
      </c>
      <c r="F39" s="22" t="s">
        <v>0</v>
      </c>
      <c r="G39" s="22" t="s">
        <v>81</v>
      </c>
    </row>
    <row r="40" spans="1:7" x14ac:dyDescent="0.35">
      <c r="A40" s="22" t="s">
        <v>19</v>
      </c>
      <c r="B40" s="22" t="s">
        <v>6</v>
      </c>
      <c r="C40" s="22" t="s">
        <v>7</v>
      </c>
      <c r="D40" s="22" t="s">
        <v>8</v>
      </c>
      <c r="E40" s="22">
        <v>1.4800000000000001E-2</v>
      </c>
      <c r="F40" s="22" t="s">
        <v>19</v>
      </c>
      <c r="G40" s="22">
        <v>3.601148511917418E-2</v>
      </c>
    </row>
    <row r="41" spans="1:7" x14ac:dyDescent="0.35">
      <c r="A41" s="22" t="s">
        <v>19</v>
      </c>
      <c r="B41" s="22" t="s">
        <v>6</v>
      </c>
      <c r="C41" s="22" t="s">
        <v>7</v>
      </c>
      <c r="D41" s="22" t="s">
        <v>13</v>
      </c>
      <c r="E41" s="22">
        <v>8.2199999999999995E-2</v>
      </c>
      <c r="F41" s="22" t="s">
        <v>19</v>
      </c>
      <c r="G41" s="22">
        <v>0.20693498152201839</v>
      </c>
    </row>
    <row r="42" spans="1:7" x14ac:dyDescent="0.35">
      <c r="A42" s="22" t="s">
        <v>24</v>
      </c>
      <c r="B42" s="22" t="s">
        <v>21</v>
      </c>
      <c r="C42" s="22" t="s">
        <v>7</v>
      </c>
      <c r="D42" s="22" t="s">
        <v>8</v>
      </c>
      <c r="E42" s="22">
        <v>1.17E-2</v>
      </c>
      <c r="F42" s="22" t="s">
        <v>24</v>
      </c>
      <c r="G42" s="22">
        <v>3.9411641548479356E-2</v>
      </c>
    </row>
    <row r="43" spans="1:7" x14ac:dyDescent="0.35">
      <c r="A43" s="22" t="s">
        <v>24</v>
      </c>
      <c r="B43" s="22" t="s">
        <v>21</v>
      </c>
      <c r="C43" s="22" t="s">
        <v>7</v>
      </c>
      <c r="D43" s="22" t="s">
        <v>13</v>
      </c>
      <c r="E43" s="22">
        <v>7.6300000000000007E-2</v>
      </c>
      <c r="F43" s="22" t="s">
        <v>24</v>
      </c>
      <c r="G43" s="22">
        <v>0.16228186116731735</v>
      </c>
    </row>
    <row r="44" spans="1:7" x14ac:dyDescent="0.35">
      <c r="A44" s="22" t="s">
        <v>25</v>
      </c>
      <c r="B44" s="22" t="s">
        <v>6</v>
      </c>
      <c r="C44" s="22" t="s">
        <v>7</v>
      </c>
      <c r="D44" s="22" t="s">
        <v>8</v>
      </c>
      <c r="E44" s="22">
        <v>4.8999999999999998E-3</v>
      </c>
      <c r="F44" s="22" t="s">
        <v>25</v>
      </c>
      <c r="G44" s="22">
        <v>3.4422085386927183E-2</v>
      </c>
    </row>
    <row r="45" spans="1:7" x14ac:dyDescent="0.35">
      <c r="A45" s="22" t="s">
        <v>25</v>
      </c>
      <c r="B45" s="22" t="s">
        <v>6</v>
      </c>
      <c r="C45" s="22" t="s">
        <v>7</v>
      </c>
      <c r="D45" s="22" t="s">
        <v>13</v>
      </c>
      <c r="E45" s="22">
        <v>2.4799999999999999E-2</v>
      </c>
      <c r="F45" s="22" t="s">
        <v>25</v>
      </c>
      <c r="G45" s="22">
        <v>5.9829888746693823E-2</v>
      </c>
    </row>
    <row r="46" spans="1:7" x14ac:dyDescent="0.35">
      <c r="A46" s="22" t="s">
        <v>27</v>
      </c>
      <c r="B46" s="22" t="s">
        <v>6</v>
      </c>
      <c r="C46" s="22" t="s">
        <v>7</v>
      </c>
      <c r="D46" s="22" t="s">
        <v>8</v>
      </c>
      <c r="E46" s="22">
        <v>1.7000000000000001E-2</v>
      </c>
      <c r="F46" s="22" t="s">
        <v>27</v>
      </c>
      <c r="G46" s="22">
        <v>3.6349495392097565E-2</v>
      </c>
    </row>
    <row r="47" spans="1:7" x14ac:dyDescent="0.35">
      <c r="A47" s="22" t="s">
        <v>27</v>
      </c>
      <c r="B47" s="22" t="s">
        <v>6</v>
      </c>
      <c r="C47" s="22" t="s">
        <v>7</v>
      </c>
      <c r="D47" s="22" t="s">
        <v>13</v>
      </c>
      <c r="E47" s="22">
        <v>4.4499999999999998E-2</v>
      </c>
      <c r="F47" s="22" t="s">
        <v>27</v>
      </c>
      <c r="G47" s="22">
        <v>0.13126069013171723</v>
      </c>
    </row>
    <row r="48" spans="1:7" x14ac:dyDescent="0.35">
      <c r="A48" s="22" t="s">
        <v>29</v>
      </c>
      <c r="B48" s="22" t="s">
        <v>21</v>
      </c>
      <c r="C48" s="22" t="s">
        <v>7</v>
      </c>
      <c r="D48" s="22" t="s">
        <v>8</v>
      </c>
      <c r="E48" s="22">
        <v>2.0999999999999999E-3</v>
      </c>
      <c r="F48" s="22" t="s">
        <v>29</v>
      </c>
      <c r="G48" s="22">
        <v>3.6516785866378743E-2</v>
      </c>
    </row>
    <row r="49" spans="1:7" x14ac:dyDescent="0.35">
      <c r="A49" s="22" t="s">
        <v>29</v>
      </c>
      <c r="B49" s="22" t="s">
        <v>21</v>
      </c>
      <c r="C49" s="22" t="s">
        <v>7</v>
      </c>
      <c r="D49" s="22" t="s">
        <v>13</v>
      </c>
      <c r="E49" s="22">
        <v>6.4399999999999999E-2</v>
      </c>
      <c r="F49" s="22" t="s">
        <v>29</v>
      </c>
      <c r="G49" s="22">
        <v>0.18924941225676822</v>
      </c>
    </row>
    <row r="50" spans="1:7" x14ac:dyDescent="0.35">
      <c r="A50" s="22" t="s">
        <v>30</v>
      </c>
      <c r="B50" s="22" t="s">
        <v>21</v>
      </c>
      <c r="C50" s="22" t="s">
        <v>7</v>
      </c>
      <c r="D50" s="22" t="s">
        <v>8</v>
      </c>
      <c r="E50" s="22">
        <v>1.2200000000000001E-2</v>
      </c>
      <c r="F50" s="22" t="s">
        <v>30</v>
      </c>
      <c r="G50" s="22">
        <v>3.5505795637696819E-2</v>
      </c>
    </row>
    <row r="51" spans="1:7" x14ac:dyDescent="0.35">
      <c r="A51" s="22" t="s">
        <v>30</v>
      </c>
      <c r="B51" s="22" t="s">
        <v>21</v>
      </c>
      <c r="C51" s="22" t="s">
        <v>7</v>
      </c>
      <c r="D51" s="22" t="s">
        <v>13</v>
      </c>
      <c r="E51" s="22">
        <v>2.6100000000000002E-2</v>
      </c>
      <c r="F51" s="22" t="s">
        <v>30</v>
      </c>
      <c r="G51" s="22">
        <v>0.14399069141489745</v>
      </c>
    </row>
    <row r="52" spans="1:7" x14ac:dyDescent="0.35">
      <c r="A52" s="22" t="s">
        <v>32</v>
      </c>
      <c r="B52" s="22" t="s">
        <v>39</v>
      </c>
      <c r="C52" s="22" t="s">
        <v>40</v>
      </c>
      <c r="D52" s="22" t="s">
        <v>8</v>
      </c>
      <c r="E52" s="22">
        <v>-5.0000000000000001E-4</v>
      </c>
      <c r="F52" s="22" t="s">
        <v>32</v>
      </c>
      <c r="G52" s="22">
        <v>4.3836348110536785E-2</v>
      </c>
    </row>
    <row r="53" spans="1:7" x14ac:dyDescent="0.35">
      <c r="A53" s="22" t="s">
        <v>32</v>
      </c>
      <c r="B53" s="22" t="s">
        <v>39</v>
      </c>
      <c r="C53" s="22" t="s">
        <v>40</v>
      </c>
      <c r="D53" s="22" t="s">
        <v>13</v>
      </c>
      <c r="E53" s="22">
        <v>2.8000000000000001E-2</v>
      </c>
      <c r="F53" s="22" t="s">
        <v>32</v>
      </c>
      <c r="G53" s="22">
        <v>4.2447202444476168E-2</v>
      </c>
    </row>
    <row r="54" spans="1:7" x14ac:dyDescent="0.35">
      <c r="A54" s="22" t="s">
        <v>33</v>
      </c>
      <c r="B54" s="22" t="s">
        <v>39</v>
      </c>
      <c r="C54" s="22" t="s">
        <v>40</v>
      </c>
      <c r="D54" s="22" t="s">
        <v>8</v>
      </c>
      <c r="E54" s="22">
        <v>2.24E-2</v>
      </c>
      <c r="F54" s="22" t="s">
        <v>33</v>
      </c>
      <c r="G54" s="22">
        <v>4.541735956152599E-2</v>
      </c>
    </row>
    <row r="55" spans="1:7" x14ac:dyDescent="0.35">
      <c r="A55" s="22" t="s">
        <v>33</v>
      </c>
      <c r="B55" s="22" t="s">
        <v>39</v>
      </c>
      <c r="C55" s="22" t="s">
        <v>40</v>
      </c>
      <c r="D55" s="22" t="s">
        <v>13</v>
      </c>
      <c r="E55" s="22">
        <v>7.4300000000000005E-2</v>
      </c>
      <c r="F55" s="22" t="s">
        <v>33</v>
      </c>
      <c r="G55" s="22">
        <v>8.5115976783181155E-2</v>
      </c>
    </row>
    <row r="56" spans="1:7" x14ac:dyDescent="0.35">
      <c r="A56" s="22" t="s">
        <v>34</v>
      </c>
      <c r="B56" s="22" t="s">
        <v>39</v>
      </c>
      <c r="C56" s="22" t="s">
        <v>41</v>
      </c>
      <c r="D56" s="22" t="s">
        <v>8</v>
      </c>
      <c r="E56" s="22">
        <v>3.2399999999999998E-2</v>
      </c>
      <c r="F56" s="22" t="s">
        <v>34</v>
      </c>
      <c r="G56" s="22">
        <v>4.6449384288042413E-2</v>
      </c>
    </row>
    <row r="57" spans="1:7" x14ac:dyDescent="0.35">
      <c r="A57" s="22" t="s">
        <v>34</v>
      </c>
      <c r="B57" s="22" t="s">
        <v>39</v>
      </c>
      <c r="C57" s="22" t="s">
        <v>41</v>
      </c>
      <c r="D57" s="22" t="s">
        <v>13</v>
      </c>
      <c r="E57" s="22">
        <v>2.2599999999999999E-2</v>
      </c>
      <c r="F57" s="22" t="s">
        <v>34</v>
      </c>
      <c r="G57" s="22">
        <v>6.8200963800001554E-2</v>
      </c>
    </row>
    <row r="58" spans="1:7" x14ac:dyDescent="0.35">
      <c r="A58" s="22" t="s">
        <v>35</v>
      </c>
      <c r="B58" s="22" t="s">
        <v>39</v>
      </c>
      <c r="C58" s="22" t="s">
        <v>41</v>
      </c>
      <c r="D58" s="22" t="s">
        <v>8</v>
      </c>
      <c r="E58" s="22">
        <v>2.3900000000000001E-2</v>
      </c>
      <c r="F58" s="22" t="s">
        <v>35</v>
      </c>
      <c r="G58" s="22">
        <v>3.9896068724103735E-2</v>
      </c>
    </row>
    <row r="59" spans="1:7" x14ac:dyDescent="0.35">
      <c r="A59" s="22" t="s">
        <v>35</v>
      </c>
      <c r="B59" s="22" t="s">
        <v>39</v>
      </c>
      <c r="C59" s="22" t="s">
        <v>41</v>
      </c>
      <c r="D59" s="22" t="s">
        <v>13</v>
      </c>
      <c r="E59" s="22">
        <v>0.1053</v>
      </c>
      <c r="F59" s="22" t="s">
        <v>35</v>
      </c>
      <c r="G59" s="22">
        <v>8.2388476808567923E-2</v>
      </c>
    </row>
  </sheetData>
  <mergeCells count="2">
    <mergeCell ref="A1:G1"/>
    <mergeCell ref="A38:G3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D9551-97B4-4D28-B856-A57BFE6B03B5}">
  <dimension ref="A1:G61"/>
  <sheetViews>
    <sheetView topLeftCell="A28" workbookViewId="0">
      <selection activeCell="T38" sqref="T38"/>
    </sheetView>
  </sheetViews>
  <sheetFormatPr defaultRowHeight="14.5" x14ac:dyDescent="0.35"/>
  <cols>
    <col min="6" max="6" width="11.7265625" bestFit="1" customWidth="1"/>
    <col min="15" max="15" width="11.7265625" bestFit="1" customWidth="1"/>
  </cols>
  <sheetData>
    <row r="1" spans="1:7" x14ac:dyDescent="0.35">
      <c r="A1" s="46" t="s">
        <v>146</v>
      </c>
      <c r="B1" s="46"/>
      <c r="C1" s="46"/>
      <c r="D1" s="46"/>
      <c r="E1" s="46"/>
      <c r="F1" s="46"/>
      <c r="G1" s="46"/>
    </row>
    <row r="2" spans="1:7" x14ac:dyDescent="0.35">
      <c r="A2" s="22" t="s">
        <v>0</v>
      </c>
      <c r="B2" s="22" t="s">
        <v>1</v>
      </c>
      <c r="C2" s="22" t="s">
        <v>2</v>
      </c>
      <c r="D2" s="22" t="s">
        <v>3</v>
      </c>
      <c r="E2" s="22" t="s">
        <v>139</v>
      </c>
      <c r="F2" s="22" t="s">
        <v>150</v>
      </c>
      <c r="G2" s="22" t="s">
        <v>151</v>
      </c>
    </row>
    <row r="3" spans="1:7" x14ac:dyDescent="0.35">
      <c r="A3" s="22" t="s">
        <v>15</v>
      </c>
      <c r="B3" s="22" t="s">
        <v>16</v>
      </c>
      <c r="C3" s="22" t="s">
        <v>7</v>
      </c>
      <c r="D3" s="22" t="s">
        <v>8</v>
      </c>
      <c r="E3" s="22">
        <v>23.155000000000001</v>
      </c>
      <c r="F3" s="22">
        <f t="shared" ref="F3:F36" si="0">E3/1000</f>
        <v>2.3155000000000002E-2</v>
      </c>
      <c r="G3" s="22">
        <v>0.10570480339066662</v>
      </c>
    </row>
    <row r="4" spans="1:7" x14ac:dyDescent="0.35">
      <c r="A4" s="22" t="s">
        <v>15</v>
      </c>
      <c r="B4" s="22" t="s">
        <v>16</v>
      </c>
      <c r="C4" s="22" t="s">
        <v>7</v>
      </c>
      <c r="D4" s="22" t="s">
        <v>13</v>
      </c>
      <c r="E4" s="22">
        <v>17.300699999999999</v>
      </c>
      <c r="F4" s="22">
        <f t="shared" si="0"/>
        <v>1.7300699999999999E-2</v>
      </c>
      <c r="G4" s="22">
        <v>0.28556762280597797</v>
      </c>
    </row>
    <row r="5" spans="1:7" x14ac:dyDescent="0.35">
      <c r="A5" s="22" t="s">
        <v>17</v>
      </c>
      <c r="B5" s="22" t="s">
        <v>16</v>
      </c>
      <c r="C5" s="22" t="s">
        <v>7</v>
      </c>
      <c r="D5" s="22" t="s">
        <v>8</v>
      </c>
      <c r="E5" s="22">
        <v>24.593800000000002</v>
      </c>
      <c r="F5" s="22">
        <f t="shared" si="0"/>
        <v>2.4593800000000002E-2</v>
      </c>
      <c r="G5" s="22">
        <v>7.0268781299849578E-2</v>
      </c>
    </row>
    <row r="6" spans="1:7" x14ac:dyDescent="0.35">
      <c r="A6" s="22" t="s">
        <v>17</v>
      </c>
      <c r="B6" s="22" t="s">
        <v>16</v>
      </c>
      <c r="C6" s="22" t="s">
        <v>7</v>
      </c>
      <c r="D6" s="22" t="s">
        <v>13</v>
      </c>
      <c r="E6" s="22">
        <v>23.1267</v>
      </c>
      <c r="F6" s="22">
        <f t="shared" si="0"/>
        <v>2.31267E-2</v>
      </c>
      <c r="G6" s="22">
        <v>0.1939337524866781</v>
      </c>
    </row>
    <row r="7" spans="1:7" x14ac:dyDescent="0.35">
      <c r="A7" s="22" t="s">
        <v>18</v>
      </c>
      <c r="B7" s="22" t="s">
        <v>9</v>
      </c>
      <c r="C7" s="22" t="s">
        <v>7</v>
      </c>
      <c r="D7" s="22" t="s">
        <v>8</v>
      </c>
      <c r="E7" s="22">
        <v>24.161000000000001</v>
      </c>
      <c r="F7" s="22">
        <f t="shared" si="0"/>
        <v>2.4161000000000002E-2</v>
      </c>
      <c r="G7" s="22">
        <v>3.8714044693053243E-2</v>
      </c>
    </row>
    <row r="8" spans="1:7" x14ac:dyDescent="0.35">
      <c r="A8" s="22" t="s">
        <v>18</v>
      </c>
      <c r="B8" s="22" t="s">
        <v>9</v>
      </c>
      <c r="C8" s="22" t="s">
        <v>7</v>
      </c>
      <c r="D8" s="22" t="s">
        <v>13</v>
      </c>
      <c r="E8" s="22">
        <v>35.979199999999999</v>
      </c>
      <c r="F8" s="22">
        <f t="shared" si="0"/>
        <v>3.5979199999999996E-2</v>
      </c>
      <c r="G8" s="22">
        <v>0.11712985560401012</v>
      </c>
    </row>
    <row r="9" spans="1:7" x14ac:dyDescent="0.35">
      <c r="A9" s="22" t="s">
        <v>19</v>
      </c>
      <c r="B9" s="22" t="s">
        <v>6</v>
      </c>
      <c r="C9" s="22" t="s">
        <v>7</v>
      </c>
      <c r="D9" s="22" t="s">
        <v>8</v>
      </c>
      <c r="E9" s="22">
        <v>19.6907</v>
      </c>
      <c r="F9" s="22">
        <f t="shared" si="0"/>
        <v>1.9690699999999998E-2</v>
      </c>
      <c r="G9" s="22">
        <v>3.601148511917418E-2</v>
      </c>
    </row>
    <row r="10" spans="1:7" x14ac:dyDescent="0.35">
      <c r="A10" s="22" t="s">
        <v>19</v>
      </c>
      <c r="B10" s="22" t="s">
        <v>6</v>
      </c>
      <c r="C10" s="22" t="s">
        <v>7</v>
      </c>
      <c r="D10" s="22" t="s">
        <v>13</v>
      </c>
      <c r="E10" s="22">
        <v>69.558499999999995</v>
      </c>
      <c r="F10" s="22">
        <f t="shared" si="0"/>
        <v>6.9558499999999995E-2</v>
      </c>
      <c r="G10" s="22">
        <v>0.20693498152201839</v>
      </c>
    </row>
    <row r="11" spans="1:7" x14ac:dyDescent="0.35">
      <c r="A11" s="22" t="s">
        <v>23</v>
      </c>
      <c r="B11" s="22" t="s">
        <v>9</v>
      </c>
      <c r="C11" s="22" t="s">
        <v>7</v>
      </c>
      <c r="D11" s="22" t="s">
        <v>8</v>
      </c>
      <c r="E11" s="22">
        <v>21.112300000000001</v>
      </c>
      <c r="F11" s="22">
        <f t="shared" si="0"/>
        <v>2.1112300000000001E-2</v>
      </c>
      <c r="G11" s="22">
        <v>3.7249207835061832E-2</v>
      </c>
    </row>
    <row r="12" spans="1:7" x14ac:dyDescent="0.35">
      <c r="A12" s="22" t="s">
        <v>23</v>
      </c>
      <c r="B12" s="22" t="s">
        <v>9</v>
      </c>
      <c r="C12" s="22" t="s">
        <v>7</v>
      </c>
      <c r="D12" s="22" t="s">
        <v>13</v>
      </c>
      <c r="E12" s="22">
        <v>17.298300000000001</v>
      </c>
      <c r="F12" s="22">
        <f t="shared" si="0"/>
        <v>1.7298300000000003E-2</v>
      </c>
      <c r="G12" s="22">
        <v>5.0216052334880378E-2</v>
      </c>
    </row>
    <row r="13" spans="1:7" x14ac:dyDescent="0.35">
      <c r="A13" s="22" t="s">
        <v>24</v>
      </c>
      <c r="B13" s="22" t="s">
        <v>21</v>
      </c>
      <c r="C13" s="22" t="s">
        <v>7</v>
      </c>
      <c r="D13" s="22" t="s">
        <v>8</v>
      </c>
      <c r="E13" s="22">
        <v>22.163699999999999</v>
      </c>
      <c r="F13" s="22">
        <f t="shared" si="0"/>
        <v>2.2163699999999998E-2</v>
      </c>
      <c r="G13" s="22">
        <v>3.9411641548479356E-2</v>
      </c>
    </row>
    <row r="14" spans="1:7" x14ac:dyDescent="0.35">
      <c r="A14" s="22" t="s">
        <v>24</v>
      </c>
      <c r="B14" s="22" t="s">
        <v>21</v>
      </c>
      <c r="C14" s="22" t="s">
        <v>7</v>
      </c>
      <c r="D14" s="22" t="s">
        <v>13</v>
      </c>
      <c r="E14" s="22">
        <v>59.308300000000003</v>
      </c>
      <c r="F14" s="22">
        <f t="shared" si="0"/>
        <v>5.9308300000000001E-2</v>
      </c>
      <c r="G14" s="22">
        <v>0.16228186116731735</v>
      </c>
    </row>
    <row r="15" spans="1:7" x14ac:dyDescent="0.35">
      <c r="A15" s="22" t="s">
        <v>25</v>
      </c>
      <c r="B15" s="22" t="s">
        <v>6</v>
      </c>
      <c r="C15" s="22" t="s">
        <v>7</v>
      </c>
      <c r="D15" s="22" t="s">
        <v>8</v>
      </c>
      <c r="E15" s="22">
        <v>21.1145</v>
      </c>
      <c r="F15" s="22">
        <f t="shared" si="0"/>
        <v>2.1114500000000001E-2</v>
      </c>
      <c r="G15" s="22">
        <v>3.4422085386927183E-2</v>
      </c>
    </row>
    <row r="16" spans="1:7" x14ac:dyDescent="0.35">
      <c r="A16" s="22" t="s">
        <v>25</v>
      </c>
      <c r="B16" s="22" t="s">
        <v>6</v>
      </c>
      <c r="C16" s="22" t="s">
        <v>7</v>
      </c>
      <c r="D16" s="22" t="s">
        <v>13</v>
      </c>
      <c r="E16" s="22">
        <v>27.906500000000001</v>
      </c>
      <c r="F16" s="22">
        <f t="shared" si="0"/>
        <v>2.7906500000000001E-2</v>
      </c>
      <c r="G16" s="22">
        <v>5.9829888746693823E-2</v>
      </c>
    </row>
    <row r="17" spans="1:7" x14ac:dyDescent="0.35">
      <c r="A17" s="22" t="s">
        <v>26</v>
      </c>
      <c r="B17" s="22" t="s">
        <v>16</v>
      </c>
      <c r="C17" s="22" t="s">
        <v>7</v>
      </c>
      <c r="D17" s="22" t="s">
        <v>8</v>
      </c>
      <c r="E17" s="22">
        <v>21.264399999999998</v>
      </c>
      <c r="F17" s="22">
        <f t="shared" si="0"/>
        <v>2.1264399999999999E-2</v>
      </c>
      <c r="G17" s="22">
        <v>3.6920605493376946E-2</v>
      </c>
    </row>
    <row r="18" spans="1:7" x14ac:dyDescent="0.35">
      <c r="A18" s="22" t="s">
        <v>26</v>
      </c>
      <c r="B18" s="22" t="s">
        <v>16</v>
      </c>
      <c r="C18" s="22" t="s">
        <v>7</v>
      </c>
      <c r="D18" s="22" t="s">
        <v>13</v>
      </c>
      <c r="E18" s="22">
        <v>20.8078</v>
      </c>
      <c r="F18" s="22">
        <f t="shared" si="0"/>
        <v>2.0807800000000001E-2</v>
      </c>
      <c r="G18" s="22">
        <v>4.3305989189060007E-2</v>
      </c>
    </row>
    <row r="19" spans="1:7" x14ac:dyDescent="0.35">
      <c r="A19" s="22" t="s">
        <v>27</v>
      </c>
      <c r="B19" s="22" t="s">
        <v>6</v>
      </c>
      <c r="C19" s="22" t="s">
        <v>7</v>
      </c>
      <c r="D19" s="22" t="s">
        <v>8</v>
      </c>
      <c r="E19" s="22">
        <v>23.650700000000001</v>
      </c>
      <c r="F19" s="22">
        <f t="shared" si="0"/>
        <v>2.36507E-2</v>
      </c>
      <c r="G19" s="22">
        <v>3.6349495392097565E-2</v>
      </c>
    </row>
    <row r="20" spans="1:7" x14ac:dyDescent="0.35">
      <c r="A20" s="22" t="s">
        <v>27</v>
      </c>
      <c r="B20" s="22" t="s">
        <v>6</v>
      </c>
      <c r="C20" s="22" t="s">
        <v>7</v>
      </c>
      <c r="D20" s="22" t="s">
        <v>13</v>
      </c>
      <c r="E20" s="22">
        <v>61.221400000000003</v>
      </c>
      <c r="F20" s="22">
        <f t="shared" si="0"/>
        <v>6.1221400000000002E-2</v>
      </c>
      <c r="G20" s="22">
        <v>0.13126069013171723</v>
      </c>
    </row>
    <row r="21" spans="1:7" x14ac:dyDescent="0.35">
      <c r="A21" s="22" t="s">
        <v>28</v>
      </c>
      <c r="B21" s="22" t="s">
        <v>16</v>
      </c>
      <c r="C21" s="22" t="s">
        <v>7</v>
      </c>
      <c r="D21" s="22" t="s">
        <v>8</v>
      </c>
      <c r="E21" s="22">
        <v>21.844799999999999</v>
      </c>
      <c r="F21" s="22">
        <f t="shared" si="0"/>
        <v>2.1844800000000001E-2</v>
      </c>
      <c r="G21" s="22">
        <v>3.4281898246685837E-2</v>
      </c>
    </row>
    <row r="22" spans="1:7" x14ac:dyDescent="0.35">
      <c r="A22" s="22" t="s">
        <v>28</v>
      </c>
      <c r="B22" s="22" t="s">
        <v>16</v>
      </c>
      <c r="C22" s="22" t="s">
        <v>7</v>
      </c>
      <c r="D22" s="22" t="s">
        <v>13</v>
      </c>
      <c r="E22" s="22">
        <v>22.939499999999999</v>
      </c>
      <c r="F22" s="22">
        <f t="shared" si="0"/>
        <v>2.2939499999999998E-2</v>
      </c>
      <c r="G22" s="22">
        <v>4.249566302761449E-2</v>
      </c>
    </row>
    <row r="23" spans="1:7" x14ac:dyDescent="0.35">
      <c r="A23" s="22" t="s">
        <v>29</v>
      </c>
      <c r="B23" s="22" t="s">
        <v>21</v>
      </c>
      <c r="C23" s="22" t="s">
        <v>7</v>
      </c>
      <c r="D23" s="22" t="s">
        <v>8</v>
      </c>
      <c r="E23" s="22">
        <v>21.8034</v>
      </c>
      <c r="F23" s="22">
        <f t="shared" si="0"/>
        <v>2.1803400000000001E-2</v>
      </c>
      <c r="G23" s="22">
        <v>3.6516785866378743E-2</v>
      </c>
    </row>
    <row r="24" spans="1:7" x14ac:dyDescent="0.35">
      <c r="A24" s="22" t="s">
        <v>29</v>
      </c>
      <c r="B24" s="22" t="s">
        <v>21</v>
      </c>
      <c r="C24" s="22" t="s">
        <v>7</v>
      </c>
      <c r="D24" s="22" t="s">
        <v>13</v>
      </c>
      <c r="E24" s="22">
        <v>57.941499999999998</v>
      </c>
      <c r="F24" s="22">
        <f t="shared" si="0"/>
        <v>5.79415E-2</v>
      </c>
      <c r="G24" s="22">
        <v>0.18924941225676822</v>
      </c>
    </row>
    <row r="25" spans="1:7" x14ac:dyDescent="0.35">
      <c r="A25" s="22" t="s">
        <v>30</v>
      </c>
      <c r="B25" s="22" t="s">
        <v>21</v>
      </c>
      <c r="C25" s="22" t="s">
        <v>7</v>
      </c>
      <c r="D25" s="22" t="s">
        <v>8</v>
      </c>
      <c r="E25" s="22">
        <v>21.822199999999999</v>
      </c>
      <c r="F25" s="22">
        <f t="shared" si="0"/>
        <v>2.18222E-2</v>
      </c>
      <c r="G25" s="22">
        <v>3.5505795637696819E-2</v>
      </c>
    </row>
    <row r="26" spans="1:7" x14ac:dyDescent="0.35">
      <c r="A26" s="22" t="s">
        <v>30</v>
      </c>
      <c r="B26" s="22" t="s">
        <v>21</v>
      </c>
      <c r="C26" s="22" t="s">
        <v>7</v>
      </c>
      <c r="D26" s="22" t="s">
        <v>13</v>
      </c>
      <c r="E26" s="22">
        <v>31.3002</v>
      </c>
      <c r="F26" s="22">
        <f t="shared" si="0"/>
        <v>3.13002E-2</v>
      </c>
      <c r="G26" s="22">
        <v>0.14399069141489745</v>
      </c>
    </row>
    <row r="27" spans="1:7" x14ac:dyDescent="0.35">
      <c r="A27" s="22" t="s">
        <v>31</v>
      </c>
      <c r="B27" s="22" t="s">
        <v>9</v>
      </c>
      <c r="C27" s="22" t="s">
        <v>7</v>
      </c>
      <c r="D27" s="22" t="s">
        <v>8</v>
      </c>
      <c r="E27" s="22">
        <v>22.499300000000002</v>
      </c>
      <c r="F27" s="22">
        <f t="shared" si="0"/>
        <v>2.2499300000000003E-2</v>
      </c>
      <c r="G27" s="22">
        <v>4.070487804941398E-2</v>
      </c>
    </row>
    <row r="28" spans="1:7" x14ac:dyDescent="0.35">
      <c r="A28" s="22" t="s">
        <v>31</v>
      </c>
      <c r="B28" s="22" t="s">
        <v>9</v>
      </c>
      <c r="C28" s="22" t="s">
        <v>7</v>
      </c>
      <c r="D28" s="22" t="s">
        <v>13</v>
      </c>
      <c r="E28" s="22">
        <v>18.119700000000002</v>
      </c>
      <c r="F28" s="22">
        <f t="shared" si="0"/>
        <v>1.8119700000000002E-2</v>
      </c>
      <c r="G28" s="22">
        <v>5.5213496861724512E-2</v>
      </c>
    </row>
    <row r="29" spans="1:7" x14ac:dyDescent="0.35">
      <c r="A29" s="22" t="s">
        <v>32</v>
      </c>
      <c r="B29" s="22" t="s">
        <v>39</v>
      </c>
      <c r="C29" s="22" t="s">
        <v>40</v>
      </c>
      <c r="D29" s="22" t="s">
        <v>8</v>
      </c>
      <c r="E29" s="22">
        <v>26.9451</v>
      </c>
      <c r="F29" s="22">
        <f t="shared" si="0"/>
        <v>2.69451E-2</v>
      </c>
      <c r="G29" s="22">
        <v>4.3836348110536785E-2</v>
      </c>
    </row>
    <row r="30" spans="1:7" x14ac:dyDescent="0.35">
      <c r="A30" s="22" t="s">
        <v>32</v>
      </c>
      <c r="B30" s="22" t="s">
        <v>39</v>
      </c>
      <c r="C30" s="22" t="s">
        <v>40</v>
      </c>
      <c r="D30" s="22" t="s">
        <v>13</v>
      </c>
      <c r="E30" s="22">
        <v>30.3597</v>
      </c>
      <c r="F30" s="22">
        <f t="shared" si="0"/>
        <v>3.03597E-2</v>
      </c>
      <c r="G30" s="22">
        <v>4.2447202444476168E-2</v>
      </c>
    </row>
    <row r="31" spans="1:7" x14ac:dyDescent="0.35">
      <c r="A31" s="22" t="s">
        <v>33</v>
      </c>
      <c r="B31" s="22" t="s">
        <v>39</v>
      </c>
      <c r="C31" s="22" t="s">
        <v>40</v>
      </c>
      <c r="D31" s="22" t="s">
        <v>8</v>
      </c>
      <c r="E31" s="22">
        <v>23.750699999999998</v>
      </c>
      <c r="F31" s="22">
        <f t="shared" si="0"/>
        <v>2.37507E-2</v>
      </c>
      <c r="G31" s="22">
        <v>4.541735956152599E-2</v>
      </c>
    </row>
    <row r="32" spans="1:7" x14ac:dyDescent="0.35">
      <c r="A32" s="22" t="s">
        <v>33</v>
      </c>
      <c r="B32" s="22" t="s">
        <v>39</v>
      </c>
      <c r="C32" s="22" t="s">
        <v>40</v>
      </c>
      <c r="D32" s="22" t="s">
        <v>13</v>
      </c>
      <c r="E32" s="22">
        <v>46.596899999999998</v>
      </c>
      <c r="F32" s="22">
        <f t="shared" si="0"/>
        <v>4.6596899999999997E-2</v>
      </c>
      <c r="G32" s="22">
        <v>8.5115976783181155E-2</v>
      </c>
    </row>
    <row r="33" spans="1:7" x14ac:dyDescent="0.35">
      <c r="A33" s="22" t="s">
        <v>34</v>
      </c>
      <c r="B33" s="22" t="s">
        <v>39</v>
      </c>
      <c r="C33" s="22" t="s">
        <v>41</v>
      </c>
      <c r="D33" s="22" t="s">
        <v>8</v>
      </c>
      <c r="E33" s="22">
        <v>26.967099999999999</v>
      </c>
      <c r="F33" s="22">
        <f t="shared" si="0"/>
        <v>2.6967099999999997E-2</v>
      </c>
      <c r="G33" s="22">
        <v>4.6449384288042413E-2</v>
      </c>
    </row>
    <row r="34" spans="1:7" x14ac:dyDescent="0.35">
      <c r="A34" s="22" t="s">
        <v>34</v>
      </c>
      <c r="B34" s="22" t="s">
        <v>39</v>
      </c>
      <c r="C34" s="22" t="s">
        <v>41</v>
      </c>
      <c r="D34" s="22" t="s">
        <v>13</v>
      </c>
      <c r="E34" s="22">
        <v>48.902200000000001</v>
      </c>
      <c r="F34" s="22">
        <f t="shared" si="0"/>
        <v>4.89022E-2</v>
      </c>
      <c r="G34" s="22">
        <v>6.8200963800001554E-2</v>
      </c>
    </row>
    <row r="35" spans="1:7" x14ac:dyDescent="0.35">
      <c r="A35" s="22" t="s">
        <v>35</v>
      </c>
      <c r="B35" s="22" t="s">
        <v>39</v>
      </c>
      <c r="C35" s="22" t="s">
        <v>41</v>
      </c>
      <c r="D35" s="22" t="s">
        <v>8</v>
      </c>
      <c r="E35" s="22">
        <v>25.6143</v>
      </c>
      <c r="F35" s="22">
        <f t="shared" si="0"/>
        <v>2.56143E-2</v>
      </c>
      <c r="G35" s="22">
        <v>3.9896068724103735E-2</v>
      </c>
    </row>
    <row r="36" spans="1:7" x14ac:dyDescent="0.35">
      <c r="A36" s="22" t="s">
        <v>35</v>
      </c>
      <c r="B36" s="22" t="s">
        <v>39</v>
      </c>
      <c r="C36" s="22" t="s">
        <v>41</v>
      </c>
      <c r="D36" s="22" t="s">
        <v>13</v>
      </c>
      <c r="E36" s="22">
        <v>78.8904</v>
      </c>
      <c r="F36" s="22">
        <f t="shared" si="0"/>
        <v>7.8890399999999999E-2</v>
      </c>
      <c r="G36" s="22">
        <v>8.2388476808567923E-2</v>
      </c>
    </row>
    <row r="40" spans="1:7" x14ac:dyDescent="0.35">
      <c r="A40" s="47" t="s">
        <v>147</v>
      </c>
      <c r="B40" s="51"/>
      <c r="C40" s="51"/>
      <c r="D40" s="51"/>
      <c r="E40" s="51"/>
      <c r="F40" s="51"/>
      <c r="G40" s="48"/>
    </row>
    <row r="41" spans="1:7" x14ac:dyDescent="0.35">
      <c r="A41" s="22" t="s">
        <v>0</v>
      </c>
      <c r="B41" s="22" t="s">
        <v>1</v>
      </c>
      <c r="C41" s="22" t="s">
        <v>2</v>
      </c>
      <c r="D41" s="22" t="s">
        <v>3</v>
      </c>
      <c r="E41" s="22" t="s">
        <v>139</v>
      </c>
      <c r="F41" s="22" t="s">
        <v>150</v>
      </c>
      <c r="G41" s="22" t="s">
        <v>151</v>
      </c>
    </row>
    <row r="42" spans="1:7" x14ac:dyDescent="0.35">
      <c r="A42" s="22" t="s">
        <v>19</v>
      </c>
      <c r="B42" s="22" t="s">
        <v>6</v>
      </c>
      <c r="C42" s="22" t="s">
        <v>7</v>
      </c>
      <c r="D42" s="22" t="s">
        <v>8</v>
      </c>
      <c r="E42" s="22">
        <v>19.6907</v>
      </c>
      <c r="F42" s="22">
        <f t="shared" ref="F42:F61" si="1">E42/1000</f>
        <v>1.9690699999999998E-2</v>
      </c>
      <c r="G42" s="22">
        <v>3.601148511917418E-2</v>
      </c>
    </row>
    <row r="43" spans="1:7" x14ac:dyDescent="0.35">
      <c r="A43" s="22" t="s">
        <v>19</v>
      </c>
      <c r="B43" s="22" t="s">
        <v>6</v>
      </c>
      <c r="C43" s="22" t="s">
        <v>7</v>
      </c>
      <c r="D43" s="22" t="s">
        <v>13</v>
      </c>
      <c r="E43" s="22">
        <v>69.558499999999995</v>
      </c>
      <c r="F43" s="22">
        <f t="shared" si="1"/>
        <v>6.9558499999999995E-2</v>
      </c>
      <c r="G43" s="22">
        <v>0.20693498152201839</v>
      </c>
    </row>
    <row r="44" spans="1:7" x14ac:dyDescent="0.35">
      <c r="A44" s="22" t="s">
        <v>24</v>
      </c>
      <c r="B44" s="22" t="s">
        <v>21</v>
      </c>
      <c r="C44" s="22" t="s">
        <v>7</v>
      </c>
      <c r="D44" s="22" t="s">
        <v>8</v>
      </c>
      <c r="E44" s="22">
        <v>22.163699999999999</v>
      </c>
      <c r="F44" s="22">
        <f t="shared" si="1"/>
        <v>2.2163699999999998E-2</v>
      </c>
      <c r="G44" s="22">
        <v>3.9411641548479356E-2</v>
      </c>
    </row>
    <row r="45" spans="1:7" x14ac:dyDescent="0.35">
      <c r="A45" s="22" t="s">
        <v>24</v>
      </c>
      <c r="B45" s="22" t="s">
        <v>21</v>
      </c>
      <c r="C45" s="22" t="s">
        <v>7</v>
      </c>
      <c r="D45" s="22" t="s">
        <v>13</v>
      </c>
      <c r="E45" s="22">
        <v>59.308300000000003</v>
      </c>
      <c r="F45" s="22">
        <f t="shared" si="1"/>
        <v>5.9308300000000001E-2</v>
      </c>
      <c r="G45" s="22">
        <v>0.16228186116731735</v>
      </c>
    </row>
    <row r="46" spans="1:7" x14ac:dyDescent="0.35">
      <c r="A46" s="22" t="s">
        <v>25</v>
      </c>
      <c r="B46" s="22" t="s">
        <v>6</v>
      </c>
      <c r="C46" s="22" t="s">
        <v>7</v>
      </c>
      <c r="D46" s="22" t="s">
        <v>8</v>
      </c>
      <c r="E46" s="22">
        <v>21.1145</v>
      </c>
      <c r="F46" s="22">
        <f t="shared" si="1"/>
        <v>2.1114500000000001E-2</v>
      </c>
      <c r="G46" s="22">
        <v>3.4422085386927183E-2</v>
      </c>
    </row>
    <row r="47" spans="1:7" x14ac:dyDescent="0.35">
      <c r="A47" s="22" t="s">
        <v>25</v>
      </c>
      <c r="B47" s="22" t="s">
        <v>6</v>
      </c>
      <c r="C47" s="22" t="s">
        <v>7</v>
      </c>
      <c r="D47" s="22" t="s">
        <v>13</v>
      </c>
      <c r="E47" s="22">
        <v>27.906500000000001</v>
      </c>
      <c r="F47" s="22">
        <f t="shared" si="1"/>
        <v>2.7906500000000001E-2</v>
      </c>
      <c r="G47" s="22">
        <v>5.9829888746693823E-2</v>
      </c>
    </row>
    <row r="48" spans="1:7" x14ac:dyDescent="0.35">
      <c r="A48" s="22" t="s">
        <v>27</v>
      </c>
      <c r="B48" s="22" t="s">
        <v>6</v>
      </c>
      <c r="C48" s="22" t="s">
        <v>7</v>
      </c>
      <c r="D48" s="22" t="s">
        <v>8</v>
      </c>
      <c r="E48" s="22">
        <v>23.650700000000001</v>
      </c>
      <c r="F48" s="22">
        <f t="shared" si="1"/>
        <v>2.36507E-2</v>
      </c>
      <c r="G48" s="22">
        <v>3.6349495392097565E-2</v>
      </c>
    </row>
    <row r="49" spans="1:7" x14ac:dyDescent="0.35">
      <c r="A49" s="22" t="s">
        <v>27</v>
      </c>
      <c r="B49" s="22" t="s">
        <v>6</v>
      </c>
      <c r="C49" s="22" t="s">
        <v>7</v>
      </c>
      <c r="D49" s="22" t="s">
        <v>13</v>
      </c>
      <c r="E49" s="22">
        <v>61.221400000000003</v>
      </c>
      <c r="F49" s="22">
        <f t="shared" si="1"/>
        <v>6.1221400000000002E-2</v>
      </c>
      <c r="G49" s="22">
        <v>0.13126069013171723</v>
      </c>
    </row>
    <row r="50" spans="1:7" x14ac:dyDescent="0.35">
      <c r="A50" s="22" t="s">
        <v>29</v>
      </c>
      <c r="B50" s="22" t="s">
        <v>21</v>
      </c>
      <c r="C50" s="22" t="s">
        <v>7</v>
      </c>
      <c r="D50" s="22" t="s">
        <v>8</v>
      </c>
      <c r="E50" s="22">
        <v>21.8034</v>
      </c>
      <c r="F50" s="22">
        <f t="shared" si="1"/>
        <v>2.1803400000000001E-2</v>
      </c>
      <c r="G50" s="22">
        <v>3.6516785866378743E-2</v>
      </c>
    </row>
    <row r="51" spans="1:7" x14ac:dyDescent="0.35">
      <c r="A51" s="22" t="s">
        <v>29</v>
      </c>
      <c r="B51" s="22" t="s">
        <v>21</v>
      </c>
      <c r="C51" s="22" t="s">
        <v>7</v>
      </c>
      <c r="D51" s="22" t="s">
        <v>13</v>
      </c>
      <c r="E51" s="22">
        <v>57.941499999999998</v>
      </c>
      <c r="F51" s="22">
        <f t="shared" si="1"/>
        <v>5.79415E-2</v>
      </c>
      <c r="G51" s="22">
        <v>0.18924941225676822</v>
      </c>
    </row>
    <row r="52" spans="1:7" x14ac:dyDescent="0.35">
      <c r="A52" s="22" t="s">
        <v>30</v>
      </c>
      <c r="B52" s="22" t="s">
        <v>21</v>
      </c>
      <c r="C52" s="22" t="s">
        <v>7</v>
      </c>
      <c r="D52" s="22" t="s">
        <v>8</v>
      </c>
      <c r="E52" s="22">
        <v>21.822199999999999</v>
      </c>
      <c r="F52" s="22">
        <f t="shared" si="1"/>
        <v>2.18222E-2</v>
      </c>
      <c r="G52" s="22">
        <v>3.5505795637696819E-2</v>
      </c>
    </row>
    <row r="53" spans="1:7" x14ac:dyDescent="0.35">
      <c r="A53" s="22" t="s">
        <v>30</v>
      </c>
      <c r="B53" s="22" t="s">
        <v>21</v>
      </c>
      <c r="C53" s="22" t="s">
        <v>7</v>
      </c>
      <c r="D53" s="22" t="s">
        <v>13</v>
      </c>
      <c r="E53" s="22">
        <v>31.3002</v>
      </c>
      <c r="F53" s="22">
        <f t="shared" si="1"/>
        <v>3.13002E-2</v>
      </c>
      <c r="G53" s="22">
        <v>0.14399069141489745</v>
      </c>
    </row>
    <row r="54" spans="1:7" x14ac:dyDescent="0.35">
      <c r="A54" s="22" t="s">
        <v>32</v>
      </c>
      <c r="B54" s="22" t="s">
        <v>39</v>
      </c>
      <c r="C54" s="22" t="s">
        <v>40</v>
      </c>
      <c r="D54" s="22" t="s">
        <v>8</v>
      </c>
      <c r="E54" s="22">
        <v>26.9451</v>
      </c>
      <c r="F54" s="22">
        <f t="shared" si="1"/>
        <v>2.69451E-2</v>
      </c>
      <c r="G54" s="22">
        <v>4.3836348110536785E-2</v>
      </c>
    </row>
    <row r="55" spans="1:7" x14ac:dyDescent="0.35">
      <c r="A55" s="22" t="s">
        <v>32</v>
      </c>
      <c r="B55" s="22" t="s">
        <v>39</v>
      </c>
      <c r="C55" s="22" t="s">
        <v>40</v>
      </c>
      <c r="D55" s="22" t="s">
        <v>13</v>
      </c>
      <c r="E55" s="22">
        <v>30.3597</v>
      </c>
      <c r="F55" s="22">
        <f t="shared" si="1"/>
        <v>3.03597E-2</v>
      </c>
      <c r="G55" s="22">
        <v>4.2447202444476168E-2</v>
      </c>
    </row>
    <row r="56" spans="1:7" x14ac:dyDescent="0.35">
      <c r="A56" s="22" t="s">
        <v>33</v>
      </c>
      <c r="B56" s="22" t="s">
        <v>39</v>
      </c>
      <c r="C56" s="22" t="s">
        <v>40</v>
      </c>
      <c r="D56" s="22" t="s">
        <v>8</v>
      </c>
      <c r="E56" s="22">
        <v>23.750699999999998</v>
      </c>
      <c r="F56" s="22">
        <f t="shared" si="1"/>
        <v>2.37507E-2</v>
      </c>
      <c r="G56" s="22">
        <v>4.541735956152599E-2</v>
      </c>
    </row>
    <row r="57" spans="1:7" x14ac:dyDescent="0.35">
      <c r="A57" s="22" t="s">
        <v>33</v>
      </c>
      <c r="B57" s="22" t="s">
        <v>39</v>
      </c>
      <c r="C57" s="22" t="s">
        <v>40</v>
      </c>
      <c r="D57" s="22" t="s">
        <v>13</v>
      </c>
      <c r="E57" s="22">
        <v>46.596899999999998</v>
      </c>
      <c r="F57" s="22">
        <f t="shared" si="1"/>
        <v>4.6596899999999997E-2</v>
      </c>
      <c r="G57" s="22">
        <v>8.5115976783181155E-2</v>
      </c>
    </row>
    <row r="58" spans="1:7" x14ac:dyDescent="0.35">
      <c r="A58" s="22" t="s">
        <v>34</v>
      </c>
      <c r="B58" s="22" t="s">
        <v>39</v>
      </c>
      <c r="C58" s="22" t="s">
        <v>41</v>
      </c>
      <c r="D58" s="22" t="s">
        <v>8</v>
      </c>
      <c r="E58" s="22">
        <v>26.967099999999999</v>
      </c>
      <c r="F58" s="22">
        <f t="shared" si="1"/>
        <v>2.6967099999999997E-2</v>
      </c>
      <c r="G58" s="22">
        <v>4.6449384288042413E-2</v>
      </c>
    </row>
    <row r="59" spans="1:7" x14ac:dyDescent="0.35">
      <c r="A59" s="22" t="s">
        <v>34</v>
      </c>
      <c r="B59" s="22" t="s">
        <v>39</v>
      </c>
      <c r="C59" s="22" t="s">
        <v>41</v>
      </c>
      <c r="D59" s="22" t="s">
        <v>13</v>
      </c>
      <c r="E59" s="22">
        <v>48.902200000000001</v>
      </c>
      <c r="F59" s="22">
        <f t="shared" si="1"/>
        <v>4.89022E-2</v>
      </c>
      <c r="G59" s="22">
        <v>6.8200963800001554E-2</v>
      </c>
    </row>
    <row r="60" spans="1:7" x14ac:dyDescent="0.35">
      <c r="A60" s="22" t="s">
        <v>35</v>
      </c>
      <c r="B60" s="22" t="s">
        <v>39</v>
      </c>
      <c r="C60" s="22" t="s">
        <v>41</v>
      </c>
      <c r="D60" s="22" t="s">
        <v>8</v>
      </c>
      <c r="E60" s="22">
        <v>25.6143</v>
      </c>
      <c r="F60" s="22">
        <f t="shared" si="1"/>
        <v>2.56143E-2</v>
      </c>
      <c r="G60" s="22">
        <v>3.9896068724103735E-2</v>
      </c>
    </row>
    <row r="61" spans="1:7" x14ac:dyDescent="0.35">
      <c r="A61" s="22" t="s">
        <v>35</v>
      </c>
      <c r="B61" s="22" t="s">
        <v>39</v>
      </c>
      <c r="C61" s="22" t="s">
        <v>41</v>
      </c>
      <c r="D61" s="22" t="s">
        <v>13</v>
      </c>
      <c r="E61" s="22">
        <v>78.8904</v>
      </c>
      <c r="F61" s="22">
        <f t="shared" si="1"/>
        <v>7.8890399999999999E-2</v>
      </c>
      <c r="G61" s="22">
        <v>8.2388476808567923E-2</v>
      </c>
    </row>
  </sheetData>
  <mergeCells count="2">
    <mergeCell ref="A1:G1"/>
    <mergeCell ref="A40:G40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95572-67CE-42CD-AA1E-E7C5559567A9}">
  <dimension ref="A1:F19"/>
  <sheetViews>
    <sheetView tabSelected="1" workbookViewId="0">
      <selection activeCell="E18" sqref="E18"/>
    </sheetView>
  </sheetViews>
  <sheetFormatPr defaultRowHeight="14.5" x14ac:dyDescent="0.35"/>
  <cols>
    <col min="2" max="2" width="11.81640625" bestFit="1" customWidth="1"/>
    <col min="4" max="4" width="9.81640625" bestFit="1" customWidth="1"/>
  </cols>
  <sheetData>
    <row r="1" spans="1:6" x14ac:dyDescent="0.35">
      <c r="A1" s="22" t="s">
        <v>152</v>
      </c>
      <c r="B1" s="22" t="s">
        <v>80</v>
      </c>
      <c r="C1" s="22" t="s">
        <v>164</v>
      </c>
      <c r="D1" s="22" t="s">
        <v>165</v>
      </c>
      <c r="E1" s="22" t="s">
        <v>153</v>
      </c>
      <c r="F1" s="22" t="s">
        <v>47</v>
      </c>
    </row>
    <row r="2" spans="1:6" x14ac:dyDescent="0.35">
      <c r="A2" s="22" t="s">
        <v>154</v>
      </c>
      <c r="B2" s="22" t="s">
        <v>64</v>
      </c>
      <c r="C2" s="22">
        <v>5.7999999999999996E-3</v>
      </c>
      <c r="D2" s="22">
        <v>5.79E-2</v>
      </c>
      <c r="E2" s="22">
        <f>C2-D2</f>
        <v>-5.21E-2</v>
      </c>
      <c r="F2" s="22">
        <f>AVERAGE(C2:D2)</f>
        <v>3.1850000000000003E-2</v>
      </c>
    </row>
    <row r="3" spans="1:6" x14ac:dyDescent="0.35">
      <c r="A3" s="22" t="s">
        <v>155</v>
      </c>
      <c r="B3" s="22" t="s">
        <v>64</v>
      </c>
      <c r="C3" s="22">
        <v>-7.9299999999999995E-2</v>
      </c>
      <c r="D3" s="22">
        <v>-0.1633</v>
      </c>
      <c r="E3" s="22">
        <f t="shared" ref="E3:E15" si="0">C3-D3</f>
        <v>8.4000000000000005E-2</v>
      </c>
      <c r="F3" s="22">
        <f t="shared" ref="F3:F15" si="1">AVERAGE(C3:D3)</f>
        <v>-0.12129999999999999</v>
      </c>
    </row>
    <row r="4" spans="1:6" x14ac:dyDescent="0.35">
      <c r="A4" s="22" t="s">
        <v>156</v>
      </c>
      <c r="B4" s="22" t="s">
        <v>64</v>
      </c>
      <c r="C4" s="22">
        <v>0.01</v>
      </c>
      <c r="D4" s="22">
        <v>-7.7799999999999994E-2</v>
      </c>
      <c r="E4" s="22">
        <f t="shared" si="0"/>
        <v>8.7799999999999989E-2</v>
      </c>
      <c r="F4" s="22">
        <f t="shared" si="1"/>
        <v>-3.39E-2</v>
      </c>
    </row>
    <row r="5" spans="1:6" x14ac:dyDescent="0.35">
      <c r="A5" s="22" t="s">
        <v>157</v>
      </c>
      <c r="B5" s="22" t="s">
        <v>64</v>
      </c>
      <c r="C5" s="22">
        <v>2.0400000000000001E-2</v>
      </c>
      <c r="D5" s="22">
        <v>-2.0299999999999999E-2</v>
      </c>
      <c r="E5" s="22">
        <f t="shared" si="0"/>
        <v>4.07E-2</v>
      </c>
      <c r="F5" s="22">
        <f t="shared" si="1"/>
        <v>5.0000000000001432E-5</v>
      </c>
    </row>
    <row r="6" spans="1:6" x14ac:dyDescent="0.35">
      <c r="A6" s="22" t="s">
        <v>158</v>
      </c>
      <c r="B6" s="22" t="s">
        <v>64</v>
      </c>
      <c r="C6" s="22">
        <v>8.7800000000000003E-2</v>
      </c>
      <c r="D6" s="22">
        <v>6.2E-2</v>
      </c>
      <c r="E6" s="22">
        <f t="shared" si="0"/>
        <v>2.5800000000000003E-2</v>
      </c>
      <c r="F6" s="22">
        <f t="shared" si="1"/>
        <v>7.4899999999999994E-2</v>
      </c>
    </row>
    <row r="7" spans="1:6" x14ac:dyDescent="0.35">
      <c r="A7" s="22" t="s">
        <v>159</v>
      </c>
      <c r="B7" s="22" t="s">
        <v>64</v>
      </c>
      <c r="C7" s="22">
        <v>-5.0099999999999999E-2</v>
      </c>
      <c r="D7" s="22">
        <v>-5.6899999999999999E-2</v>
      </c>
      <c r="E7" s="22">
        <f t="shared" si="0"/>
        <v>6.8000000000000005E-3</v>
      </c>
      <c r="F7" s="22">
        <f t="shared" si="1"/>
        <v>-5.3499999999999999E-2</v>
      </c>
    </row>
    <row r="8" spans="1:6" x14ac:dyDescent="0.35">
      <c r="A8" s="22" t="s">
        <v>160</v>
      </c>
      <c r="B8" s="22" t="s">
        <v>64</v>
      </c>
      <c r="C8" s="22">
        <v>-4.82E-2</v>
      </c>
      <c r="D8" s="22">
        <v>7.9100000000000004E-2</v>
      </c>
      <c r="E8" s="22">
        <f t="shared" si="0"/>
        <v>-0.1273</v>
      </c>
      <c r="F8" s="22">
        <f t="shared" si="1"/>
        <v>1.5450000000000002E-2</v>
      </c>
    </row>
    <row r="9" spans="1:6" x14ac:dyDescent="0.35">
      <c r="A9" s="22" t="s">
        <v>154</v>
      </c>
      <c r="B9" s="22" t="s">
        <v>65</v>
      </c>
      <c r="C9" s="22">
        <v>0.13930000000000001</v>
      </c>
      <c r="D9" s="22">
        <v>0.12759999999999999</v>
      </c>
      <c r="E9" s="22">
        <f t="shared" si="0"/>
        <v>1.1700000000000016E-2</v>
      </c>
      <c r="F9" s="22">
        <f t="shared" si="1"/>
        <v>0.13345000000000001</v>
      </c>
    </row>
    <row r="10" spans="1:6" x14ac:dyDescent="0.35">
      <c r="A10" s="22" t="s">
        <v>155</v>
      </c>
      <c r="B10" s="22" t="s">
        <v>65</v>
      </c>
      <c r="C10" s="22">
        <v>0.21579999999999999</v>
      </c>
      <c r="D10" s="22">
        <v>0.1203</v>
      </c>
      <c r="E10" s="22">
        <f t="shared" si="0"/>
        <v>9.5499999999999988E-2</v>
      </c>
      <c r="F10" s="22">
        <f t="shared" si="1"/>
        <v>0.16805</v>
      </c>
    </row>
    <row r="11" spans="1:6" x14ac:dyDescent="0.35">
      <c r="A11" s="22" t="s">
        <v>156</v>
      </c>
      <c r="B11" s="22" t="s">
        <v>65</v>
      </c>
      <c r="C11" s="22">
        <v>-9.7000000000000003E-3</v>
      </c>
      <c r="D11" s="22">
        <v>-0.23949999999999999</v>
      </c>
      <c r="E11" s="22">
        <f t="shared" si="0"/>
        <v>0.2298</v>
      </c>
      <c r="F11" s="22">
        <f t="shared" si="1"/>
        <v>-0.12459999999999999</v>
      </c>
    </row>
    <row r="12" spans="1:6" x14ac:dyDescent="0.35">
      <c r="A12" s="22" t="s">
        <v>157</v>
      </c>
      <c r="B12" s="22" t="s">
        <v>65</v>
      </c>
      <c r="C12" s="22">
        <v>-2.3E-2</v>
      </c>
      <c r="D12" s="22">
        <v>-3.7000000000000002E-3</v>
      </c>
      <c r="E12" s="22">
        <f t="shared" si="0"/>
        <v>-1.9299999999999998E-2</v>
      </c>
      <c r="F12" s="22">
        <f t="shared" si="1"/>
        <v>-1.3350000000000001E-2</v>
      </c>
    </row>
    <row r="13" spans="1:6" x14ac:dyDescent="0.35">
      <c r="A13" s="22" t="s">
        <v>158</v>
      </c>
      <c r="B13" s="22" t="s">
        <v>65</v>
      </c>
      <c r="C13" s="22">
        <v>3.8699999999999998E-2</v>
      </c>
      <c r="D13" s="22">
        <v>-9.35E-2</v>
      </c>
      <c r="E13" s="22">
        <f t="shared" si="0"/>
        <v>0.13219999999999998</v>
      </c>
      <c r="F13" s="22">
        <f t="shared" si="1"/>
        <v>-2.7400000000000001E-2</v>
      </c>
    </row>
    <row r="14" spans="1:6" x14ac:dyDescent="0.35">
      <c r="A14" s="22" t="s">
        <v>159</v>
      </c>
      <c r="B14" s="22" t="s">
        <v>65</v>
      </c>
      <c r="C14" s="22">
        <v>3.1399999999999997E-2</v>
      </c>
      <c r="D14" s="22">
        <v>4.3400000000000001E-2</v>
      </c>
      <c r="E14" s="22">
        <f t="shared" si="0"/>
        <v>-1.2000000000000004E-2</v>
      </c>
      <c r="F14" s="22">
        <f t="shared" si="1"/>
        <v>3.7400000000000003E-2</v>
      </c>
    </row>
    <row r="15" spans="1:6" x14ac:dyDescent="0.35">
      <c r="A15" s="22" t="s">
        <v>160</v>
      </c>
      <c r="B15" s="22" t="s">
        <v>65</v>
      </c>
      <c r="C15" s="22">
        <v>0.24</v>
      </c>
      <c r="D15" s="22">
        <v>0.23180000000000001</v>
      </c>
      <c r="E15" s="22">
        <f t="shared" si="0"/>
        <v>8.1999999999999851E-3</v>
      </c>
      <c r="F15" s="22">
        <f t="shared" si="1"/>
        <v>0.2359</v>
      </c>
    </row>
    <row r="16" spans="1:6" x14ac:dyDescent="0.35">
      <c r="D16" t="s">
        <v>161</v>
      </c>
      <c r="E16">
        <f>AVERAGE(E2:E15)</f>
        <v>3.6557142857142857E-2</v>
      </c>
    </row>
    <row r="17" spans="4:5" x14ac:dyDescent="0.35">
      <c r="D17" t="s">
        <v>52</v>
      </c>
      <c r="E17">
        <f>STDEV(E2:E15)</f>
        <v>8.6588644790142111E-2</v>
      </c>
    </row>
    <row r="18" spans="4:5" x14ac:dyDescent="0.35">
      <c r="D18" t="s">
        <v>162</v>
      </c>
      <c r="E18">
        <f>E16-(1.96*E17)</f>
        <v>-0.1331566009315357</v>
      </c>
    </row>
    <row r="19" spans="4:5" x14ac:dyDescent="0.35">
      <c r="D19" t="s">
        <v>163</v>
      </c>
      <c r="E19">
        <f>E16+(1.96*E17)</f>
        <v>0.20627088664582138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F6982-2BC7-43FC-AB6A-EFC3E0B245AC}">
  <dimension ref="A1:AA52"/>
  <sheetViews>
    <sheetView topLeftCell="A13" zoomScale="80" zoomScaleNormal="80" workbookViewId="0">
      <selection activeCell="T3" sqref="T3"/>
    </sheetView>
  </sheetViews>
  <sheetFormatPr defaultRowHeight="14.5" x14ac:dyDescent="0.35"/>
  <cols>
    <col min="25" max="25" width="6.36328125" bestFit="1" customWidth="1"/>
    <col min="26" max="26" width="9.81640625" bestFit="1" customWidth="1"/>
    <col min="27" max="27" width="12.08984375" bestFit="1" customWidth="1"/>
  </cols>
  <sheetData>
    <row r="1" spans="1:27" x14ac:dyDescent="0.35">
      <c r="A1" s="46" t="s">
        <v>43</v>
      </c>
      <c r="B1" s="46"/>
      <c r="C1" s="46"/>
      <c r="D1" s="46"/>
      <c r="E1" s="46"/>
      <c r="F1" s="46"/>
      <c r="G1" s="46"/>
      <c r="H1" s="46"/>
      <c r="J1" s="46" t="s">
        <v>44</v>
      </c>
      <c r="K1" s="46"/>
      <c r="L1" s="46"/>
      <c r="M1" s="46"/>
      <c r="N1" s="46"/>
      <c r="O1" s="46"/>
      <c r="P1" s="46"/>
      <c r="Q1" s="46"/>
      <c r="T1" s="45" t="s">
        <v>43</v>
      </c>
      <c r="U1" s="45"/>
      <c r="V1" s="45" t="s">
        <v>44</v>
      </c>
      <c r="W1" s="45"/>
    </row>
    <row r="2" spans="1:27" x14ac:dyDescent="0.35">
      <c r="A2" s="47" t="s">
        <v>53</v>
      </c>
      <c r="B2" s="48"/>
      <c r="C2" s="47" t="s">
        <v>49</v>
      </c>
      <c r="D2" s="48"/>
      <c r="E2" s="47" t="s">
        <v>50</v>
      </c>
      <c r="F2" s="48"/>
      <c r="G2" s="47" t="s">
        <v>51</v>
      </c>
      <c r="H2" s="48"/>
      <c r="J2" s="46" t="s">
        <v>53</v>
      </c>
      <c r="K2" s="46"/>
      <c r="L2" s="46" t="s">
        <v>49</v>
      </c>
      <c r="M2" s="46"/>
      <c r="N2" s="46" t="s">
        <v>50</v>
      </c>
      <c r="O2" s="46"/>
      <c r="P2" s="46" t="s">
        <v>51</v>
      </c>
      <c r="Q2" s="46"/>
      <c r="T2" t="s">
        <v>47</v>
      </c>
      <c r="U2" t="s">
        <v>12</v>
      </c>
      <c r="V2" t="s">
        <v>47</v>
      </c>
      <c r="W2" t="s">
        <v>12</v>
      </c>
    </row>
    <row r="3" spans="1:27" x14ac:dyDescent="0.35">
      <c r="A3" s="7" t="s">
        <v>18</v>
      </c>
      <c r="B3" s="7">
        <v>5.6234458000000001E-2</v>
      </c>
      <c r="C3" s="9" t="s">
        <v>19</v>
      </c>
      <c r="D3" s="9">
        <v>3.1461057000000001E-2</v>
      </c>
      <c r="E3" s="10" t="s">
        <v>20</v>
      </c>
      <c r="F3" s="10">
        <v>3.9008380000000002E-2</v>
      </c>
      <c r="G3" s="11" t="s">
        <v>15</v>
      </c>
      <c r="H3" s="11">
        <v>8.6596026000000006E-2</v>
      </c>
      <c r="J3" s="7" t="s">
        <v>18</v>
      </c>
      <c r="K3" s="7">
        <v>0.14105540899999999</v>
      </c>
      <c r="L3" s="9" t="s">
        <v>19</v>
      </c>
      <c r="M3" s="9">
        <v>0.23872381000000001</v>
      </c>
      <c r="N3" s="10" t="s">
        <v>20</v>
      </c>
      <c r="O3" s="10">
        <v>0.255331325</v>
      </c>
      <c r="P3" s="11" t="s">
        <v>15</v>
      </c>
      <c r="Q3" s="11">
        <v>0.57325000000000004</v>
      </c>
      <c r="S3" t="s">
        <v>9</v>
      </c>
      <c r="T3" s="15">
        <f>AVERAGE(B3:B33)</f>
        <v>3.8120376064516133E-2</v>
      </c>
      <c r="U3" s="15">
        <f>STDEV(B3:B33)</f>
        <v>6.079968668964179E-3</v>
      </c>
      <c r="V3" s="15">
        <f>AVERAGE(K3:K25)</f>
        <v>7.4940006956521726E-2</v>
      </c>
      <c r="W3" s="15">
        <f>STDEV(K3:K25)</f>
        <v>4.0580933607849631E-2</v>
      </c>
      <c r="Z3" t="s">
        <v>45</v>
      </c>
      <c r="AA3" t="s">
        <v>46</v>
      </c>
    </row>
    <row r="4" spans="1:27" x14ac:dyDescent="0.35">
      <c r="A4" s="7" t="s">
        <v>18</v>
      </c>
      <c r="B4" s="7">
        <v>5.0262919000000003E-2</v>
      </c>
      <c r="C4" s="9" t="s">
        <v>19</v>
      </c>
      <c r="D4" s="9">
        <v>3.3399867E-2</v>
      </c>
      <c r="E4" s="10" t="s">
        <v>20</v>
      </c>
      <c r="F4" s="10">
        <v>3.7062069000000003E-2</v>
      </c>
      <c r="G4" s="11" t="s">
        <v>15</v>
      </c>
      <c r="H4" s="11">
        <v>0.16521951200000001</v>
      </c>
      <c r="J4" s="7" t="s">
        <v>18</v>
      </c>
      <c r="K4" s="7">
        <v>0.15380315899999999</v>
      </c>
      <c r="L4" s="9" t="s">
        <v>19</v>
      </c>
      <c r="M4" s="9">
        <v>0.16574187900000001</v>
      </c>
      <c r="N4" s="10" t="s">
        <v>20</v>
      </c>
      <c r="O4" s="10">
        <v>0.37779141100000002</v>
      </c>
      <c r="P4" s="11" t="s">
        <v>15</v>
      </c>
      <c r="Q4" s="11">
        <v>0.11136470599999999</v>
      </c>
      <c r="S4" t="s">
        <v>6</v>
      </c>
      <c r="T4" s="16">
        <f>AVERAGE(D3:D34)</f>
        <v>3.5368936812500001E-2</v>
      </c>
      <c r="U4" s="16">
        <f>STDEV(D3:D34)</f>
        <v>2.7496736343276935E-3</v>
      </c>
      <c r="V4" s="16">
        <f>AVERAGE(M3:M34)</f>
        <v>0.10776722465624999</v>
      </c>
      <c r="W4" s="16">
        <f>STDEV(M3:M34)</f>
        <v>6.7699665603819431E-2</v>
      </c>
      <c r="Y4" t="s">
        <v>47</v>
      </c>
      <c r="Z4" s="3">
        <f>AVERAGE(B3:B33,D3:D34,F3:F50,H3:H32)</f>
        <v>4.2625482354609945E-2</v>
      </c>
      <c r="AA4" s="3">
        <f>AVERAGE(K3:K25,M3:M34,O3:O39,Q3:Q52)</f>
        <v>0.1260345087183099</v>
      </c>
    </row>
    <row r="5" spans="1:27" x14ac:dyDescent="0.35">
      <c r="A5" s="7" t="s">
        <v>18</v>
      </c>
      <c r="B5" s="7">
        <v>4.8718749999999998E-2</v>
      </c>
      <c r="C5" s="9" t="s">
        <v>19</v>
      </c>
      <c r="D5" s="9">
        <v>3.7601978000000001E-2</v>
      </c>
      <c r="E5" s="10" t="s">
        <v>20</v>
      </c>
      <c r="F5" s="10">
        <v>4.4056399000000003E-2</v>
      </c>
      <c r="G5" s="11" t="s">
        <v>15</v>
      </c>
      <c r="H5" s="11">
        <v>0.10431784099999999</v>
      </c>
      <c r="J5" s="7" t="s">
        <v>18</v>
      </c>
      <c r="K5" s="7">
        <v>0.11059405899999999</v>
      </c>
      <c r="L5" s="9" t="s">
        <v>19</v>
      </c>
      <c r="M5" s="9">
        <v>0.147479675</v>
      </c>
      <c r="N5" s="10" t="s">
        <v>20</v>
      </c>
      <c r="O5" s="10">
        <v>0.31007843099999999</v>
      </c>
      <c r="P5" s="11" t="s">
        <v>15</v>
      </c>
      <c r="Q5" s="11">
        <v>0.154459016</v>
      </c>
      <c r="S5" t="s">
        <v>10</v>
      </c>
      <c r="T5" s="17">
        <f>AVERAGE(F3:F50)</f>
        <v>3.7952281270833339E-2</v>
      </c>
      <c r="U5" s="17">
        <f>STDEV(F3:F50)</f>
        <v>8.2377332876675275E-3</v>
      </c>
      <c r="V5" s="17">
        <f>AVERAGE(O3:O39)</f>
        <v>0.18360319232432437</v>
      </c>
      <c r="W5" s="17">
        <f>STDEV(O3:O39)</f>
        <v>6.6332762811990603E-2</v>
      </c>
      <c r="Y5" t="s">
        <v>12</v>
      </c>
      <c r="Z5" s="3">
        <f>STDEV(B3:B33,D3:D34,F3:F50,H3:H32)</f>
        <v>2.0541012321828839E-2</v>
      </c>
      <c r="AA5" s="3">
        <f>STDEV(K3:K25,M3:M34,O3:O39,Q3:Q52)</f>
        <v>0.10502851503878806</v>
      </c>
    </row>
    <row r="6" spans="1:27" x14ac:dyDescent="0.35">
      <c r="A6" s="7" t="s">
        <v>18</v>
      </c>
      <c r="B6" s="7">
        <v>2.9076722999999999E-2</v>
      </c>
      <c r="C6" s="9" t="s">
        <v>19</v>
      </c>
      <c r="D6" s="9">
        <v>3.4433656999999999E-2</v>
      </c>
      <c r="E6" s="10" t="s">
        <v>20</v>
      </c>
      <c r="F6" s="10">
        <v>4.4182156E-2</v>
      </c>
      <c r="G6" s="11" t="s">
        <v>15</v>
      </c>
      <c r="H6" s="11">
        <v>7.7532258000000007E-2</v>
      </c>
      <c r="J6" s="7" t="s">
        <v>18</v>
      </c>
      <c r="K6" s="7">
        <v>0.134463007</v>
      </c>
      <c r="L6" s="9" t="s">
        <v>19</v>
      </c>
      <c r="M6" s="9">
        <v>0.21084800000000001</v>
      </c>
      <c r="N6" s="10" t="s">
        <v>20</v>
      </c>
      <c r="O6" s="10">
        <v>0.200971867</v>
      </c>
      <c r="P6" s="11" t="s">
        <v>15</v>
      </c>
      <c r="Q6" s="11">
        <v>7.2888888999999998E-2</v>
      </c>
      <c r="S6" t="s">
        <v>11</v>
      </c>
      <c r="T6" s="18">
        <f>AVERAGE(H3:H32)</f>
        <v>6.2498195833333318E-2</v>
      </c>
      <c r="U6" s="18">
        <f>STDEV(H3:H32)</f>
        <v>3.6825606273927704E-2</v>
      </c>
      <c r="V6" s="18">
        <f>AVERAGE(Q3:Q52)</f>
        <v>0.11862821545999999</v>
      </c>
      <c r="W6" s="18">
        <f>STDEV(Q3:Q52)</f>
        <v>0.14446016888927643</v>
      </c>
    </row>
    <row r="7" spans="1:27" x14ac:dyDescent="0.35">
      <c r="A7" s="7" t="s">
        <v>18</v>
      </c>
      <c r="B7" s="7">
        <v>2.8860165E-2</v>
      </c>
      <c r="C7" s="9" t="s">
        <v>19</v>
      </c>
      <c r="D7" s="9">
        <v>3.5940959000000001E-2</v>
      </c>
      <c r="E7" s="10" t="s">
        <v>20</v>
      </c>
      <c r="F7" s="10">
        <v>3.9682299999999997E-2</v>
      </c>
      <c r="G7" s="11" t="s">
        <v>15</v>
      </c>
      <c r="H7" s="11">
        <v>0.13312236299999999</v>
      </c>
      <c r="J7" s="7" t="s">
        <v>18</v>
      </c>
      <c r="K7" s="7">
        <v>6.3944099000000004E-2</v>
      </c>
      <c r="L7" s="9" t="s">
        <v>19</v>
      </c>
      <c r="M7" s="9">
        <v>0.20502013399999999</v>
      </c>
      <c r="N7" s="10" t="s">
        <v>20</v>
      </c>
      <c r="O7" s="10">
        <v>0.19178294600000001</v>
      </c>
      <c r="P7" s="11" t="s">
        <v>15</v>
      </c>
      <c r="Q7" s="11">
        <v>0.18302479299999999</v>
      </c>
    </row>
    <row r="8" spans="1:27" x14ac:dyDescent="0.35">
      <c r="A8" s="7" t="s">
        <v>18</v>
      </c>
      <c r="B8" s="7">
        <v>3.1753555000000003E-2</v>
      </c>
      <c r="C8" s="9" t="s">
        <v>19</v>
      </c>
      <c r="D8" s="9">
        <v>3.1333736000000001E-2</v>
      </c>
      <c r="E8" s="10" t="s">
        <v>20</v>
      </c>
      <c r="F8" s="10">
        <v>4.1030444999999999E-2</v>
      </c>
      <c r="G8" s="11" t="s">
        <v>15</v>
      </c>
      <c r="H8" s="11">
        <v>6.0816732999999998E-2</v>
      </c>
      <c r="J8" s="7" t="s">
        <v>18</v>
      </c>
      <c r="K8" s="7">
        <v>0.15082164300000001</v>
      </c>
      <c r="L8" s="9" t="s">
        <v>19</v>
      </c>
      <c r="M8" s="9">
        <v>0.24301953800000001</v>
      </c>
      <c r="N8" s="10" t="s">
        <v>20</v>
      </c>
      <c r="O8" s="10">
        <v>0.20808290199999999</v>
      </c>
      <c r="P8" s="11" t="s">
        <v>15</v>
      </c>
      <c r="Q8" s="11">
        <v>0.67773722599999997</v>
      </c>
    </row>
    <row r="9" spans="1:27" x14ac:dyDescent="0.35">
      <c r="A9" s="7" t="s">
        <v>18</v>
      </c>
      <c r="B9" s="7">
        <v>3.7094340000000003E-2</v>
      </c>
      <c r="C9" s="9" t="s">
        <v>19</v>
      </c>
      <c r="D9" s="9">
        <v>4.0578125E-2</v>
      </c>
      <c r="E9" s="10" t="s">
        <v>20</v>
      </c>
      <c r="F9" s="10">
        <v>6.3455850999999994E-2</v>
      </c>
      <c r="G9" s="11" t="s">
        <v>15</v>
      </c>
      <c r="H9" s="11">
        <v>7.6630036999999998E-2</v>
      </c>
      <c r="J9" s="7" t="s">
        <v>18</v>
      </c>
      <c r="K9" s="7">
        <v>0.105429363</v>
      </c>
      <c r="L9" s="9" t="s">
        <v>19</v>
      </c>
      <c r="M9" s="9">
        <v>0.180439024</v>
      </c>
      <c r="N9" s="10" t="s">
        <v>20</v>
      </c>
      <c r="O9" s="10">
        <v>0.15459057100000001</v>
      </c>
      <c r="P9" s="11" t="s">
        <v>15</v>
      </c>
      <c r="Q9" s="11">
        <v>0.17649769600000001</v>
      </c>
    </row>
    <row r="10" spans="1:27" x14ac:dyDescent="0.35">
      <c r="A10" s="7" t="s">
        <v>18</v>
      </c>
      <c r="B10" s="7">
        <v>3.9057071999999998E-2</v>
      </c>
      <c r="C10" s="9" t="s">
        <v>19</v>
      </c>
      <c r="D10" s="9">
        <v>3.9518072000000001E-2</v>
      </c>
      <c r="E10" s="10" t="s">
        <v>20</v>
      </c>
      <c r="F10" s="10">
        <v>3.4119556000000002E-2</v>
      </c>
      <c r="G10" s="11" t="s">
        <v>15</v>
      </c>
      <c r="H10" s="11">
        <v>0.137302905</v>
      </c>
      <c r="J10" s="7" t="s">
        <v>18</v>
      </c>
      <c r="K10" s="7">
        <v>7.6928104999999997E-2</v>
      </c>
      <c r="L10" s="9" t="s">
        <v>19</v>
      </c>
      <c r="M10" s="9">
        <v>0.264207792</v>
      </c>
      <c r="N10" s="10" t="s">
        <v>20</v>
      </c>
      <c r="O10" s="10">
        <v>0.133694494</v>
      </c>
      <c r="P10" s="11" t="s">
        <v>15</v>
      </c>
      <c r="Q10" s="11">
        <v>0.13398305099999999</v>
      </c>
    </row>
    <row r="11" spans="1:27" x14ac:dyDescent="0.35">
      <c r="A11" s="7" t="s">
        <v>18</v>
      </c>
      <c r="B11" s="7">
        <v>2.7368421E-2</v>
      </c>
      <c r="C11" s="9" t="s">
        <v>19</v>
      </c>
      <c r="D11" s="9">
        <v>3.9744027000000001E-2</v>
      </c>
      <c r="E11" s="10" t="s">
        <v>20</v>
      </c>
      <c r="F11" s="10">
        <v>3.3891910999999997E-2</v>
      </c>
      <c r="G11" s="11" t="s">
        <v>15</v>
      </c>
      <c r="H11" s="11">
        <v>0.109805556</v>
      </c>
      <c r="J11" s="7" t="s">
        <v>23</v>
      </c>
      <c r="K11" s="7">
        <v>5.3386327999999997E-2</v>
      </c>
      <c r="L11" s="9" t="s">
        <v>25</v>
      </c>
      <c r="M11" s="9">
        <v>7.5594713999999993E-2</v>
      </c>
      <c r="N11" s="10" t="s">
        <v>20</v>
      </c>
      <c r="O11" s="10">
        <v>0.28727272700000001</v>
      </c>
      <c r="P11" s="11" t="s">
        <v>15</v>
      </c>
      <c r="Q11" s="11">
        <v>0.35300216000000001</v>
      </c>
    </row>
    <row r="12" spans="1:27" x14ac:dyDescent="0.35">
      <c r="A12" s="7" t="s">
        <v>23</v>
      </c>
      <c r="B12" s="7">
        <v>4.2010178000000002E-2</v>
      </c>
      <c r="C12" s="9" t="s">
        <v>19</v>
      </c>
      <c r="D12" s="9">
        <v>3.7330144000000003E-2</v>
      </c>
      <c r="E12" s="10" t="s">
        <v>22</v>
      </c>
      <c r="F12" s="10">
        <v>5.6684073000000001E-2</v>
      </c>
      <c r="G12" s="11" t="s">
        <v>17</v>
      </c>
      <c r="H12" s="11">
        <v>5.9174943000000001E-2</v>
      </c>
      <c r="J12" s="7" t="s">
        <v>23</v>
      </c>
      <c r="K12" s="7">
        <v>4.4474074000000002E-2</v>
      </c>
      <c r="L12" s="9" t="s">
        <v>25</v>
      </c>
      <c r="M12" s="9">
        <v>5.4481577000000003E-2</v>
      </c>
      <c r="N12" s="10" t="s">
        <v>20</v>
      </c>
      <c r="O12" s="10">
        <v>0.16439694699999999</v>
      </c>
      <c r="P12" s="11" t="s">
        <v>15</v>
      </c>
      <c r="Q12" s="11">
        <v>0.419468691</v>
      </c>
    </row>
    <row r="13" spans="1:27" x14ac:dyDescent="0.35">
      <c r="A13" s="7" t="s">
        <v>23</v>
      </c>
      <c r="B13" s="7">
        <v>3.9462875000000001E-2</v>
      </c>
      <c r="C13" s="9" t="s">
        <v>19</v>
      </c>
      <c r="D13" s="9">
        <v>3.5043352999999999E-2</v>
      </c>
      <c r="E13" s="10" t="s">
        <v>22</v>
      </c>
      <c r="F13" s="10">
        <v>3.7519531000000002E-2</v>
      </c>
      <c r="G13" s="11" t="s">
        <v>17</v>
      </c>
      <c r="H13" s="11">
        <v>6.3986766E-2</v>
      </c>
      <c r="J13" s="7" t="s">
        <v>23</v>
      </c>
      <c r="K13" s="7">
        <v>0.100915332</v>
      </c>
      <c r="L13" s="9" t="s">
        <v>25</v>
      </c>
      <c r="M13" s="9">
        <v>6.8434237999999994E-2</v>
      </c>
      <c r="N13" s="10" t="s">
        <v>20</v>
      </c>
      <c r="O13" s="10">
        <v>0.19875273500000001</v>
      </c>
      <c r="P13" s="11" t="s">
        <v>17</v>
      </c>
      <c r="Q13" s="11">
        <v>0.101437372</v>
      </c>
    </row>
    <row r="14" spans="1:27" x14ac:dyDescent="0.35">
      <c r="A14" s="7" t="s">
        <v>23</v>
      </c>
      <c r="B14" s="7">
        <v>3.9398386000000001E-2</v>
      </c>
      <c r="C14" s="9" t="s">
        <v>19</v>
      </c>
      <c r="D14" s="9">
        <v>3.5565370999999998E-2</v>
      </c>
      <c r="E14" s="10" t="s">
        <v>22</v>
      </c>
      <c r="F14" s="10">
        <v>3.6986868999999999E-2</v>
      </c>
      <c r="G14" s="11" t="s">
        <v>17</v>
      </c>
      <c r="H14" s="11">
        <v>6.2540716999999996E-2</v>
      </c>
      <c r="J14" s="7" t="s">
        <v>23</v>
      </c>
      <c r="K14" s="7">
        <v>7.0955166E-2</v>
      </c>
      <c r="L14" s="9" t="s">
        <v>25</v>
      </c>
      <c r="M14" s="9">
        <v>6.5057306999999995E-2</v>
      </c>
      <c r="N14" s="10" t="s">
        <v>20</v>
      </c>
      <c r="O14" s="10">
        <v>0.172268908</v>
      </c>
      <c r="P14" s="11" t="s">
        <v>17</v>
      </c>
      <c r="Q14" s="11">
        <v>8.3594594999999994E-2</v>
      </c>
    </row>
    <row r="15" spans="1:27" x14ac:dyDescent="0.35">
      <c r="A15" s="7" t="s">
        <v>23</v>
      </c>
      <c r="B15" s="7">
        <v>3.6424419E-2</v>
      </c>
      <c r="C15" s="9" t="s">
        <v>19</v>
      </c>
      <c r="D15" s="9">
        <v>3.6198961000000002E-2</v>
      </c>
      <c r="E15" s="10" t="s">
        <v>22</v>
      </c>
      <c r="F15" s="10">
        <v>3.7505154999999998E-2</v>
      </c>
      <c r="G15" s="11" t="s">
        <v>17</v>
      </c>
      <c r="H15" s="11">
        <v>6.3668507999999999E-2</v>
      </c>
      <c r="J15" s="7" t="s">
        <v>23</v>
      </c>
      <c r="K15" s="7">
        <v>5.1465969E-2</v>
      </c>
      <c r="L15" s="9" t="s">
        <v>25</v>
      </c>
      <c r="M15" s="9">
        <v>5.0966936999999997E-2</v>
      </c>
      <c r="N15" s="10" t="s">
        <v>20</v>
      </c>
      <c r="O15" s="10">
        <v>0.28736559099999998</v>
      </c>
      <c r="P15" s="11" t="s">
        <v>17</v>
      </c>
      <c r="Q15" s="11">
        <v>0.12751918200000001</v>
      </c>
    </row>
    <row r="16" spans="1:27" x14ac:dyDescent="0.35">
      <c r="A16" s="7" t="s">
        <v>23</v>
      </c>
      <c r="B16" s="7">
        <v>4.5382166000000002E-2</v>
      </c>
      <c r="C16" s="9" t="s">
        <v>25</v>
      </c>
      <c r="D16" s="9">
        <v>3.4787262999999999E-2</v>
      </c>
      <c r="E16" s="10" t="s">
        <v>22</v>
      </c>
      <c r="F16" s="10">
        <v>3.6211900999999998E-2</v>
      </c>
      <c r="G16" s="11" t="s">
        <v>17</v>
      </c>
      <c r="H16" s="11">
        <v>0.10197297299999999</v>
      </c>
      <c r="J16" s="7" t="s">
        <v>23</v>
      </c>
      <c r="K16" s="7">
        <v>3.7759017999999998E-2</v>
      </c>
      <c r="L16" s="9" t="s">
        <v>25</v>
      </c>
      <c r="M16" s="9">
        <v>5.0640543000000003E-2</v>
      </c>
      <c r="N16" s="10" t="s">
        <v>20</v>
      </c>
      <c r="O16" s="10">
        <v>0.171716907</v>
      </c>
      <c r="P16" s="11" t="s">
        <v>17</v>
      </c>
      <c r="Q16" s="11">
        <v>0.23041162200000001</v>
      </c>
    </row>
    <row r="17" spans="1:17" x14ac:dyDescent="0.35">
      <c r="A17" s="7" t="s">
        <v>23</v>
      </c>
      <c r="B17" s="7">
        <v>3.7430340999999999E-2</v>
      </c>
      <c r="C17" s="9" t="s">
        <v>25</v>
      </c>
      <c r="D17" s="9">
        <v>3.4483487E-2</v>
      </c>
      <c r="E17" s="10" t="s">
        <v>22</v>
      </c>
      <c r="F17" s="10">
        <v>4.1766233999999999E-2</v>
      </c>
      <c r="G17" s="11" t="s">
        <v>26</v>
      </c>
      <c r="H17" s="11">
        <v>3.2028183000000002E-2</v>
      </c>
      <c r="J17" s="7" t="s">
        <v>23</v>
      </c>
      <c r="K17" s="7">
        <v>5.3949579999999997E-2</v>
      </c>
      <c r="L17" s="9" t="s">
        <v>25</v>
      </c>
      <c r="M17" s="9">
        <v>4.1624431000000003E-2</v>
      </c>
      <c r="N17" s="10" t="s">
        <v>20</v>
      </c>
      <c r="O17" s="10">
        <v>0.26849858399999998</v>
      </c>
      <c r="P17" s="11" t="s">
        <v>17</v>
      </c>
      <c r="Q17" s="11">
        <v>0.23321678300000001</v>
      </c>
    </row>
    <row r="18" spans="1:17" x14ac:dyDescent="0.35">
      <c r="A18" s="7" t="s">
        <v>23</v>
      </c>
      <c r="B18" s="7">
        <v>3.5896261999999998E-2</v>
      </c>
      <c r="C18" s="9" t="s">
        <v>25</v>
      </c>
      <c r="D18" s="9">
        <v>3.4725200999999997E-2</v>
      </c>
      <c r="E18" s="10" t="s">
        <v>22</v>
      </c>
      <c r="F18" s="10">
        <v>2.9604018999999999E-2</v>
      </c>
      <c r="G18" s="11" t="s">
        <v>26</v>
      </c>
      <c r="H18" s="11">
        <v>3.3810055999999998E-2</v>
      </c>
      <c r="J18" s="7" t="s">
        <v>23</v>
      </c>
      <c r="K18" s="7">
        <v>3.2043896000000002E-2</v>
      </c>
      <c r="L18" s="9" t="s">
        <v>25</v>
      </c>
      <c r="M18" s="9">
        <v>5.0896638000000001E-2</v>
      </c>
      <c r="N18" s="10" t="s">
        <v>20</v>
      </c>
      <c r="O18" s="10">
        <v>0.233658537</v>
      </c>
      <c r="P18" s="11" t="s">
        <v>17</v>
      </c>
      <c r="Q18" s="11">
        <v>0.15692082099999999</v>
      </c>
    </row>
    <row r="19" spans="1:17" x14ac:dyDescent="0.35">
      <c r="A19" s="7" t="s">
        <v>23</v>
      </c>
      <c r="B19" s="7">
        <v>3.9194846999999998E-2</v>
      </c>
      <c r="C19" s="9" t="s">
        <v>25</v>
      </c>
      <c r="D19" s="9">
        <v>3.6178929999999998E-2</v>
      </c>
      <c r="E19" s="10" t="s">
        <v>22</v>
      </c>
      <c r="F19" s="10">
        <v>2.9962702000000001E-2</v>
      </c>
      <c r="G19" s="11" t="s">
        <v>26</v>
      </c>
      <c r="H19" s="11">
        <v>3.439528E-2</v>
      </c>
      <c r="J19" s="7" t="s">
        <v>23</v>
      </c>
      <c r="K19" s="7">
        <v>3.0918366999999999E-2</v>
      </c>
      <c r="L19" s="9" t="s">
        <v>25</v>
      </c>
      <c r="M19" s="9">
        <v>6.6223010999999998E-2</v>
      </c>
      <c r="N19" s="10" t="s">
        <v>20</v>
      </c>
      <c r="O19" s="10">
        <v>9.3714285999999994E-2</v>
      </c>
      <c r="P19" s="11" t="s">
        <v>17</v>
      </c>
      <c r="Q19" s="11">
        <v>0.47281501300000001</v>
      </c>
    </row>
    <row r="20" spans="1:17" x14ac:dyDescent="0.35">
      <c r="A20" s="7" t="s">
        <v>23</v>
      </c>
      <c r="B20" s="7">
        <v>3.5930232999999999E-2</v>
      </c>
      <c r="C20" s="9" t="s">
        <v>25</v>
      </c>
      <c r="D20" s="9">
        <v>3.5929666999999998E-2</v>
      </c>
      <c r="E20" s="10" t="s">
        <v>22</v>
      </c>
      <c r="F20" s="10">
        <v>2.9448726000000001E-2</v>
      </c>
      <c r="G20" s="11" t="s">
        <v>26</v>
      </c>
      <c r="H20" s="11">
        <v>3.5314058000000002E-2</v>
      </c>
      <c r="J20" s="7" t="s">
        <v>23</v>
      </c>
      <c r="K20" s="7">
        <v>4.2091503000000002E-2</v>
      </c>
      <c r="L20" s="9" t="s">
        <v>25</v>
      </c>
      <c r="M20" s="9">
        <v>9.1155885000000006E-2</v>
      </c>
      <c r="N20" s="10" t="s">
        <v>22</v>
      </c>
      <c r="O20" s="10">
        <v>8.1596386000000007E-2</v>
      </c>
      <c r="P20" s="11" t="s">
        <v>17</v>
      </c>
      <c r="Q20" s="11">
        <v>0.201438849</v>
      </c>
    </row>
    <row r="21" spans="1:17" x14ac:dyDescent="0.35">
      <c r="A21" s="7" t="s">
        <v>23</v>
      </c>
      <c r="B21" s="7">
        <v>3.4977334999999998E-2</v>
      </c>
      <c r="C21" s="9" t="s">
        <v>25</v>
      </c>
      <c r="D21" s="9">
        <v>3.7757105999999999E-2</v>
      </c>
      <c r="E21" s="10" t="s">
        <v>22</v>
      </c>
      <c r="F21" s="10">
        <v>3.5499515000000002E-2</v>
      </c>
      <c r="G21" s="11" t="s">
        <v>26</v>
      </c>
      <c r="H21" s="11">
        <v>3.8035903000000003E-2</v>
      </c>
      <c r="J21" s="7" t="s">
        <v>23</v>
      </c>
      <c r="K21" s="7">
        <v>3.4417344000000002E-2</v>
      </c>
      <c r="L21" s="9" t="s">
        <v>25</v>
      </c>
      <c r="M21" s="9">
        <v>5.5700808999999997E-2</v>
      </c>
      <c r="N21" s="10" t="s">
        <v>22</v>
      </c>
      <c r="O21" s="10">
        <v>6.4264706000000005E-2</v>
      </c>
      <c r="P21" s="11" t="s">
        <v>17</v>
      </c>
      <c r="Q21" s="11">
        <v>0.138049536</v>
      </c>
    </row>
    <row r="22" spans="1:17" x14ac:dyDescent="0.35">
      <c r="A22" s="7" t="s">
        <v>23</v>
      </c>
      <c r="B22" s="7">
        <v>3.5285619999999997E-2</v>
      </c>
      <c r="C22" s="9" t="s">
        <v>25</v>
      </c>
      <c r="D22" s="9">
        <v>3.1220159000000001E-2</v>
      </c>
      <c r="E22" s="10" t="s">
        <v>22</v>
      </c>
      <c r="F22" s="10">
        <v>2.5329834999999998E-2</v>
      </c>
      <c r="G22" s="11" t="s">
        <v>26</v>
      </c>
      <c r="H22" s="11">
        <v>4.2473245999999999E-2</v>
      </c>
      <c r="J22" s="7" t="s">
        <v>31</v>
      </c>
      <c r="K22" s="7">
        <v>4.3498044999999999E-2</v>
      </c>
      <c r="L22" s="9" t="s">
        <v>25</v>
      </c>
      <c r="M22" s="9">
        <v>3.4782129000000002E-2</v>
      </c>
      <c r="N22" s="10" t="s">
        <v>24</v>
      </c>
      <c r="O22" s="10">
        <v>0.12478048799999999</v>
      </c>
      <c r="P22" s="11" t="s">
        <v>26</v>
      </c>
      <c r="Q22" s="11">
        <v>7.7220920999999998E-2</v>
      </c>
    </row>
    <row r="23" spans="1:17" x14ac:dyDescent="0.35">
      <c r="A23" s="7" t="s">
        <v>23</v>
      </c>
      <c r="B23" s="7">
        <v>3.6462584999999999E-2</v>
      </c>
      <c r="C23" s="9" t="s">
        <v>25</v>
      </c>
      <c r="D23" s="9">
        <v>3.5495813000000001E-2</v>
      </c>
      <c r="E23" s="10" t="s">
        <v>22</v>
      </c>
      <c r="F23" s="10">
        <v>2.9297607E-2</v>
      </c>
      <c r="G23" s="11" t="s">
        <v>26</v>
      </c>
      <c r="H23" s="11">
        <v>3.6252804999999999E-2</v>
      </c>
      <c r="J23" s="7" t="s">
        <v>31</v>
      </c>
      <c r="K23" s="7">
        <v>4.3334053999999997E-2</v>
      </c>
      <c r="L23" s="9" t="s">
        <v>25</v>
      </c>
      <c r="M23" s="9">
        <v>4.9729064000000003E-2</v>
      </c>
      <c r="N23" s="10" t="s">
        <v>24</v>
      </c>
      <c r="O23" s="10">
        <v>6.9003215000000007E-2</v>
      </c>
      <c r="P23" s="11" t="s">
        <v>26</v>
      </c>
      <c r="Q23" s="11">
        <v>5.0602094E-2</v>
      </c>
    </row>
    <row r="24" spans="1:17" x14ac:dyDescent="0.35">
      <c r="A24" s="7" t="s">
        <v>23</v>
      </c>
      <c r="B24" s="7">
        <v>3.7799443000000002E-2</v>
      </c>
      <c r="C24" s="9" t="s">
        <v>25</v>
      </c>
      <c r="D24" s="9">
        <v>3.6798852999999999E-2</v>
      </c>
      <c r="E24" s="10" t="s">
        <v>24</v>
      </c>
      <c r="F24" s="10">
        <v>4.0435374000000003E-2</v>
      </c>
      <c r="G24" s="11" t="s">
        <v>26</v>
      </c>
      <c r="H24" s="11">
        <v>3.8067009999999998E-2</v>
      </c>
      <c r="J24" s="7" t="s">
        <v>31</v>
      </c>
      <c r="K24" s="7">
        <v>5.0606172999999997E-2</v>
      </c>
      <c r="L24" s="9" t="s">
        <v>25</v>
      </c>
      <c r="M24" s="9">
        <v>7.3800298E-2</v>
      </c>
      <c r="N24" s="10" t="s">
        <v>24</v>
      </c>
      <c r="O24" s="10">
        <v>0.18207547199999999</v>
      </c>
      <c r="P24" s="11" t="s">
        <v>26</v>
      </c>
      <c r="Q24" s="11">
        <v>5.8457007999999998E-2</v>
      </c>
    </row>
    <row r="25" spans="1:17" x14ac:dyDescent="0.35">
      <c r="A25" s="7" t="s">
        <v>23</v>
      </c>
      <c r="B25" s="7">
        <v>3.6666667E-2</v>
      </c>
      <c r="C25" s="9" t="s">
        <v>25</v>
      </c>
      <c r="D25" s="9">
        <v>3.5650822999999998E-2</v>
      </c>
      <c r="E25" s="10" t="s">
        <v>24</v>
      </c>
      <c r="F25" s="10">
        <v>4.4710633E-2</v>
      </c>
      <c r="G25" s="11" t="s">
        <v>26</v>
      </c>
      <c r="H25" s="11">
        <v>4.1908908000000002E-2</v>
      </c>
      <c r="J25" s="7" t="s">
        <v>31</v>
      </c>
      <c r="K25" s="7">
        <v>9.6766466999999995E-2</v>
      </c>
      <c r="L25" s="9" t="s">
        <v>25</v>
      </c>
      <c r="M25" s="9">
        <v>5.3643643999999997E-2</v>
      </c>
      <c r="N25" s="10" t="s">
        <v>24</v>
      </c>
      <c r="O25" s="10">
        <v>0.19178947399999999</v>
      </c>
      <c r="P25" s="11" t="s">
        <v>26</v>
      </c>
      <c r="Q25" s="11">
        <v>5.9912663999999997E-2</v>
      </c>
    </row>
    <row r="26" spans="1:17" x14ac:dyDescent="0.35">
      <c r="A26" s="7" t="s">
        <v>23</v>
      </c>
      <c r="B26" s="7">
        <v>3.4637837999999997E-2</v>
      </c>
      <c r="C26" s="9" t="s">
        <v>25</v>
      </c>
      <c r="D26" s="9">
        <v>3.0810404999999999E-2</v>
      </c>
      <c r="E26" s="10" t="s">
        <v>24</v>
      </c>
      <c r="F26" s="10">
        <v>6.2281878999999998E-2</v>
      </c>
      <c r="G26" s="11" t="s">
        <v>28</v>
      </c>
      <c r="H26" s="11">
        <v>3.1797448999999998E-2</v>
      </c>
      <c r="J26" s="7" t="s">
        <v>31</v>
      </c>
      <c r="K26" s="7">
        <v>4.1862745E-2</v>
      </c>
      <c r="L26" s="9" t="s">
        <v>25</v>
      </c>
      <c r="M26" s="9">
        <v>7.6656473000000003E-2</v>
      </c>
      <c r="N26" s="10" t="s">
        <v>24</v>
      </c>
      <c r="O26" s="10">
        <v>0.16662601599999999</v>
      </c>
      <c r="P26" s="11" t="s">
        <v>26</v>
      </c>
      <c r="Q26" s="11">
        <v>3.4015636000000002E-2</v>
      </c>
    </row>
    <row r="27" spans="1:17" x14ac:dyDescent="0.35">
      <c r="A27" s="7" t="s">
        <v>23</v>
      </c>
      <c r="B27" s="7">
        <v>3.4653167999999998E-2</v>
      </c>
      <c r="C27" s="9" t="s">
        <v>25</v>
      </c>
      <c r="D27" s="9">
        <v>3.2121430999999999E-2</v>
      </c>
      <c r="E27" s="10" t="s">
        <v>24</v>
      </c>
      <c r="F27" s="10">
        <v>3.9747126000000001E-2</v>
      </c>
      <c r="G27" s="11" t="s">
        <v>28</v>
      </c>
      <c r="H27" s="11">
        <v>3.0132032E-2</v>
      </c>
      <c r="J27" s="8"/>
      <c r="K27" s="8"/>
      <c r="L27" s="9" t="s">
        <v>25</v>
      </c>
      <c r="M27" s="9">
        <v>6.2465752999999999E-2</v>
      </c>
      <c r="N27" s="10" t="s">
        <v>24</v>
      </c>
      <c r="O27" s="10">
        <v>0.20408653800000001</v>
      </c>
      <c r="P27" s="11" t="s">
        <v>26</v>
      </c>
      <c r="Q27" s="11">
        <v>4.8858396999999998E-2</v>
      </c>
    </row>
    <row r="28" spans="1:17" x14ac:dyDescent="0.35">
      <c r="A28" s="7" t="s">
        <v>23</v>
      </c>
      <c r="B28" s="7">
        <v>3.5482200999999998E-2</v>
      </c>
      <c r="C28" s="9" t="s">
        <v>25</v>
      </c>
      <c r="D28" s="9">
        <v>3.1780381000000003E-2</v>
      </c>
      <c r="E28" s="10" t="s">
        <v>24</v>
      </c>
      <c r="F28" s="10">
        <v>4.5353159999999997E-2</v>
      </c>
      <c r="G28" s="11" t="s">
        <v>28</v>
      </c>
      <c r="H28" s="11">
        <v>3.4472703E-2</v>
      </c>
      <c r="J28" s="8"/>
      <c r="K28" s="8"/>
      <c r="L28" s="9" t="s">
        <v>25</v>
      </c>
      <c r="M28" s="9">
        <v>5.3989812999999998E-2</v>
      </c>
      <c r="N28" s="10" t="s">
        <v>24</v>
      </c>
      <c r="O28" s="10">
        <v>0.19963503599999999</v>
      </c>
      <c r="P28" s="11" t="s">
        <v>26</v>
      </c>
      <c r="Q28" s="11">
        <v>6.3077703999999998E-2</v>
      </c>
    </row>
    <row r="29" spans="1:17" x14ac:dyDescent="0.35">
      <c r="A29" s="7" t="s">
        <v>23</v>
      </c>
      <c r="B29" s="7">
        <v>3.3391179E-2</v>
      </c>
      <c r="C29" s="9" t="s">
        <v>25</v>
      </c>
      <c r="D29" s="9">
        <v>3.4169674999999997E-2</v>
      </c>
      <c r="E29" s="10" t="s">
        <v>24</v>
      </c>
      <c r="F29" s="10">
        <v>4.4702842E-2</v>
      </c>
      <c r="G29" s="11" t="s">
        <v>28</v>
      </c>
      <c r="H29" s="11">
        <v>3.9847602000000003E-2</v>
      </c>
      <c r="J29" s="8"/>
      <c r="K29" s="8"/>
      <c r="L29" s="9" t="s">
        <v>25</v>
      </c>
      <c r="M29" s="9">
        <v>6.0924622999999997E-2</v>
      </c>
      <c r="N29" s="10" t="s">
        <v>24</v>
      </c>
      <c r="O29" s="10">
        <v>0.186650602</v>
      </c>
      <c r="P29" s="11" t="s">
        <v>26</v>
      </c>
      <c r="Q29" s="11">
        <v>3.9297423999999997E-2</v>
      </c>
    </row>
    <row r="30" spans="1:17" x14ac:dyDescent="0.35">
      <c r="A30" s="7" t="s">
        <v>31</v>
      </c>
      <c r="B30" s="7">
        <v>4.2144188999999999E-2</v>
      </c>
      <c r="C30" s="9" t="s">
        <v>27</v>
      </c>
      <c r="D30" s="9">
        <v>3.7315354000000002E-2</v>
      </c>
      <c r="E30" s="10" t="s">
        <v>24</v>
      </c>
      <c r="F30" s="10">
        <v>4.2802395E-2</v>
      </c>
      <c r="G30" s="11" t="s">
        <v>28</v>
      </c>
      <c r="H30" s="11">
        <v>3.5063731000000001E-2</v>
      </c>
      <c r="J30" s="8"/>
      <c r="K30" s="8"/>
      <c r="L30" s="9" t="s">
        <v>27</v>
      </c>
      <c r="M30" s="9">
        <v>0.164083006</v>
      </c>
      <c r="N30" s="10" t="s">
        <v>24</v>
      </c>
      <c r="O30" s="10">
        <v>0.135889908</v>
      </c>
      <c r="P30" s="11" t="s">
        <v>26</v>
      </c>
      <c r="Q30" s="11">
        <v>3.8901682999999999E-2</v>
      </c>
    </row>
    <row r="31" spans="1:17" x14ac:dyDescent="0.35">
      <c r="A31" s="7" t="s">
        <v>31</v>
      </c>
      <c r="B31" s="7">
        <v>4.1531713999999997E-2</v>
      </c>
      <c r="C31" s="9" t="s">
        <v>27</v>
      </c>
      <c r="D31" s="9">
        <v>4.1862069000000002E-2</v>
      </c>
      <c r="E31" s="10" t="s">
        <v>24</v>
      </c>
      <c r="F31" s="10">
        <v>4.8595988999999999E-2</v>
      </c>
      <c r="G31" s="11" t="s">
        <v>28</v>
      </c>
      <c r="H31" s="11">
        <v>3.2586680999999999E-2</v>
      </c>
      <c r="J31" s="8"/>
      <c r="K31" s="8"/>
      <c r="L31" s="9" t="s">
        <v>27</v>
      </c>
      <c r="M31" s="9">
        <v>0.14114906799999999</v>
      </c>
      <c r="N31" s="10" t="s">
        <v>29</v>
      </c>
      <c r="O31" s="10">
        <v>0.16996884700000001</v>
      </c>
      <c r="P31" s="11" t="s">
        <v>26</v>
      </c>
      <c r="Q31" s="11">
        <v>2.6847960000000001E-2</v>
      </c>
    </row>
    <row r="32" spans="1:17" x14ac:dyDescent="0.35">
      <c r="A32" s="7" t="s">
        <v>31</v>
      </c>
      <c r="B32" s="7">
        <v>3.8694926999999997E-2</v>
      </c>
      <c r="C32" s="9" t="s">
        <v>27</v>
      </c>
      <c r="D32" s="9">
        <v>3.3372599000000003E-2</v>
      </c>
      <c r="E32" s="10" t="s">
        <v>24</v>
      </c>
      <c r="F32" s="10">
        <v>2.7092325E-2</v>
      </c>
      <c r="G32" s="11" t="s">
        <v>28</v>
      </c>
      <c r="H32" s="11">
        <v>3.6073090000000002E-2</v>
      </c>
      <c r="J32" s="8"/>
      <c r="K32" s="8"/>
      <c r="L32" s="9" t="s">
        <v>27</v>
      </c>
      <c r="M32" s="9">
        <v>0.108747196</v>
      </c>
      <c r="N32" s="10" t="s">
        <v>29</v>
      </c>
      <c r="O32" s="10">
        <v>0.21761391899999999</v>
      </c>
      <c r="P32" s="11" t="s">
        <v>26</v>
      </c>
      <c r="Q32" s="11">
        <v>3.8522498000000002E-2</v>
      </c>
    </row>
    <row r="33" spans="1:17" x14ac:dyDescent="0.35">
      <c r="A33" s="7" t="s">
        <v>31</v>
      </c>
      <c r="B33" s="7">
        <v>4.0448682E-2</v>
      </c>
      <c r="C33" s="9" t="s">
        <v>27</v>
      </c>
      <c r="D33" s="9">
        <v>3.4236237000000003E-2</v>
      </c>
      <c r="E33" s="10" t="s">
        <v>24</v>
      </c>
      <c r="F33" s="10">
        <v>4.0719793999999997E-2</v>
      </c>
      <c r="G33" s="8"/>
      <c r="H33" s="8"/>
      <c r="J33" s="8"/>
      <c r="K33" s="8"/>
      <c r="L33" s="9" t="s">
        <v>27</v>
      </c>
      <c r="M33" s="9">
        <v>0.109470149</v>
      </c>
      <c r="N33" s="10" t="s">
        <v>29</v>
      </c>
      <c r="O33" s="10">
        <v>0.19880126200000001</v>
      </c>
      <c r="P33" s="11" t="s">
        <v>26</v>
      </c>
      <c r="Q33" s="11">
        <v>2.8638238999999999E-2</v>
      </c>
    </row>
    <row r="34" spans="1:17" x14ac:dyDescent="0.35">
      <c r="A34" s="8"/>
      <c r="B34" s="8"/>
      <c r="C34" s="9" t="s">
        <v>27</v>
      </c>
      <c r="D34" s="9">
        <v>3.4961218000000002E-2</v>
      </c>
      <c r="E34" s="10" t="s">
        <v>24</v>
      </c>
      <c r="F34" s="10">
        <v>2.9757645999999999E-2</v>
      </c>
      <c r="G34" s="8"/>
      <c r="H34" s="8"/>
      <c r="J34" s="8"/>
      <c r="K34" s="8"/>
      <c r="L34" s="9" t="s">
        <v>27</v>
      </c>
      <c r="M34" s="9">
        <v>0.13285403100000001</v>
      </c>
      <c r="N34" s="10" t="s">
        <v>29</v>
      </c>
      <c r="O34" s="10">
        <v>0.17061362099999999</v>
      </c>
      <c r="P34" s="11" t="s">
        <v>26</v>
      </c>
      <c r="Q34" s="11">
        <v>3.0492147000000001E-2</v>
      </c>
    </row>
    <row r="35" spans="1:17" x14ac:dyDescent="0.35">
      <c r="A35" s="8"/>
      <c r="B35" s="8"/>
      <c r="C35" s="8"/>
      <c r="D35" s="8"/>
      <c r="E35" s="10" t="s">
        <v>24</v>
      </c>
      <c r="F35" s="10">
        <v>2.9144132E-2</v>
      </c>
      <c r="G35" s="8"/>
      <c r="H35" s="8"/>
      <c r="J35" s="8"/>
      <c r="K35" s="8"/>
      <c r="L35" s="8"/>
      <c r="M35" s="8"/>
      <c r="N35" s="10" t="s">
        <v>30</v>
      </c>
      <c r="O35" s="10">
        <v>0.158827265</v>
      </c>
      <c r="P35" s="11" t="s">
        <v>26</v>
      </c>
      <c r="Q35" s="11">
        <v>2.4598930000000001E-2</v>
      </c>
    </row>
    <row r="36" spans="1:17" x14ac:dyDescent="0.35">
      <c r="A36" s="8"/>
      <c r="B36" s="8"/>
      <c r="C36" s="8"/>
      <c r="D36" s="8"/>
      <c r="E36" s="10" t="s">
        <v>24</v>
      </c>
      <c r="F36" s="10">
        <v>2.9919999999999999E-2</v>
      </c>
      <c r="G36" s="8"/>
      <c r="H36" s="8"/>
      <c r="J36" s="8"/>
      <c r="K36" s="8"/>
      <c r="L36" s="8"/>
      <c r="M36" s="8"/>
      <c r="N36" s="10" t="s">
        <v>30</v>
      </c>
      <c r="O36" s="10">
        <v>0.14981914399999999</v>
      </c>
      <c r="P36" s="11" t="s">
        <v>26</v>
      </c>
      <c r="Q36" s="11">
        <v>3.4794802E-2</v>
      </c>
    </row>
    <row r="37" spans="1:17" x14ac:dyDescent="0.35">
      <c r="A37" s="8"/>
      <c r="B37" s="8"/>
      <c r="C37" s="8"/>
      <c r="D37" s="8"/>
      <c r="E37" s="10" t="s">
        <v>24</v>
      </c>
      <c r="F37" s="10">
        <v>2.6499687000000001E-2</v>
      </c>
      <c r="G37" s="8"/>
      <c r="H37" s="8"/>
      <c r="J37" s="8"/>
      <c r="K37" s="8"/>
      <c r="L37" s="8"/>
      <c r="M37" s="8"/>
      <c r="N37" s="10" t="s">
        <v>30</v>
      </c>
      <c r="O37" s="10">
        <v>0.147549391</v>
      </c>
      <c r="P37" s="11" t="s">
        <v>26</v>
      </c>
      <c r="Q37" s="11">
        <v>3.8657718000000001E-2</v>
      </c>
    </row>
    <row r="38" spans="1:17" x14ac:dyDescent="0.35">
      <c r="A38" s="8"/>
      <c r="B38" s="8"/>
      <c r="C38" s="8"/>
      <c r="D38" s="8"/>
      <c r="E38" s="10" t="s">
        <v>29</v>
      </c>
      <c r="F38" s="10">
        <v>3.4862657999999998E-2</v>
      </c>
      <c r="G38" s="8"/>
      <c r="H38" s="8"/>
      <c r="J38" s="8"/>
      <c r="K38" s="8"/>
      <c r="L38" s="8"/>
      <c r="M38" s="8"/>
      <c r="N38" s="10" t="s">
        <v>30</v>
      </c>
      <c r="O38" s="10">
        <v>0.118326078</v>
      </c>
      <c r="P38" s="11" t="s">
        <v>28</v>
      </c>
      <c r="Q38" s="11">
        <v>8.9466247999999998E-2</v>
      </c>
    </row>
    <row r="39" spans="1:17" x14ac:dyDescent="0.35">
      <c r="A39" s="8"/>
      <c r="B39" s="8"/>
      <c r="C39" s="8"/>
      <c r="D39" s="8"/>
      <c r="E39" s="10" t="s">
        <v>29</v>
      </c>
      <c r="F39" s="10">
        <v>3.9209683000000002E-2</v>
      </c>
      <c r="G39" s="8"/>
      <c r="H39" s="8"/>
      <c r="J39" s="8"/>
      <c r="K39" s="8"/>
      <c r="L39" s="8"/>
      <c r="M39" s="8"/>
      <c r="N39" s="10" t="s">
        <v>30</v>
      </c>
      <c r="O39" s="10">
        <v>0.14543157900000001</v>
      </c>
      <c r="P39" s="11" t="s">
        <v>28</v>
      </c>
      <c r="Q39" s="11">
        <v>6.6048723000000004E-2</v>
      </c>
    </row>
    <row r="40" spans="1:17" x14ac:dyDescent="0.35">
      <c r="A40" s="8"/>
      <c r="B40" s="8"/>
      <c r="C40" s="8"/>
      <c r="D40" s="8"/>
      <c r="E40" s="10" t="s">
        <v>29</v>
      </c>
      <c r="F40" s="10">
        <v>4.2045529999999998E-2</v>
      </c>
      <c r="G40" s="8"/>
      <c r="H40" s="8"/>
      <c r="J40" s="8"/>
      <c r="K40" s="8"/>
      <c r="L40" s="8"/>
      <c r="M40" s="8"/>
      <c r="N40" s="8"/>
      <c r="O40" s="8"/>
      <c r="P40" s="11" t="s">
        <v>28</v>
      </c>
      <c r="Q40" s="11">
        <v>5.3837638E-2</v>
      </c>
    </row>
    <row r="41" spans="1:17" x14ac:dyDescent="0.35">
      <c r="A41" s="8"/>
      <c r="B41" s="8"/>
      <c r="C41" s="8"/>
      <c r="D41" s="8"/>
      <c r="E41" s="10" t="s">
        <v>29</v>
      </c>
      <c r="F41" s="10">
        <v>3.4700643000000003E-2</v>
      </c>
      <c r="G41" s="8"/>
      <c r="H41" s="8"/>
      <c r="J41" s="8"/>
      <c r="K41" s="8"/>
      <c r="L41" s="8"/>
      <c r="M41" s="8"/>
      <c r="N41" s="8"/>
      <c r="O41" s="8"/>
      <c r="P41" s="11" t="s">
        <v>28</v>
      </c>
      <c r="Q41" s="11">
        <v>4.0607903000000001E-2</v>
      </c>
    </row>
    <row r="42" spans="1:17" x14ac:dyDescent="0.35">
      <c r="A42" s="8"/>
      <c r="B42" s="8"/>
      <c r="C42" s="8"/>
      <c r="D42" s="8"/>
      <c r="E42" s="10" t="s">
        <v>29</v>
      </c>
      <c r="F42" s="10">
        <v>3.2868297999999997E-2</v>
      </c>
      <c r="G42" s="8"/>
      <c r="H42" s="8"/>
      <c r="J42" s="8"/>
      <c r="K42" s="8"/>
      <c r="L42" s="8"/>
      <c r="M42" s="8"/>
      <c r="N42" s="8"/>
      <c r="O42" s="8"/>
      <c r="P42" s="11" t="s">
        <v>28</v>
      </c>
      <c r="Q42" s="11">
        <v>2.9170785000000001E-2</v>
      </c>
    </row>
    <row r="43" spans="1:17" x14ac:dyDescent="0.35">
      <c r="A43" s="8"/>
      <c r="B43" s="8"/>
      <c r="C43" s="8"/>
      <c r="D43" s="8"/>
      <c r="E43" s="10" t="s">
        <v>29</v>
      </c>
      <c r="F43" s="10">
        <v>3.5413904000000003E-2</v>
      </c>
      <c r="G43" s="8"/>
      <c r="H43" s="8"/>
      <c r="J43" s="8"/>
      <c r="K43" s="8"/>
      <c r="L43" s="8"/>
      <c r="M43" s="8"/>
      <c r="N43" s="8"/>
      <c r="O43" s="8"/>
      <c r="P43" s="11" t="s">
        <v>28</v>
      </c>
      <c r="Q43" s="11">
        <v>3.6963056000000001E-2</v>
      </c>
    </row>
    <row r="44" spans="1:17" x14ac:dyDescent="0.35">
      <c r="A44" s="8"/>
      <c r="B44" s="8"/>
      <c r="C44" s="8"/>
      <c r="D44" s="8"/>
      <c r="E44" s="10" t="s">
        <v>30</v>
      </c>
      <c r="F44" s="10">
        <v>3.2553295000000003E-2</v>
      </c>
      <c r="G44" s="8"/>
      <c r="H44" s="8"/>
      <c r="J44" s="8"/>
      <c r="K44" s="8"/>
      <c r="L44" s="8"/>
      <c r="M44" s="8"/>
      <c r="N44" s="8"/>
      <c r="O44" s="8"/>
      <c r="P44" s="11" t="s">
        <v>28</v>
      </c>
      <c r="Q44" s="11">
        <v>2.8590266999999999E-2</v>
      </c>
    </row>
    <row r="45" spans="1:17" x14ac:dyDescent="0.35">
      <c r="A45" s="8"/>
      <c r="B45" s="8"/>
      <c r="C45" s="8"/>
      <c r="D45" s="8"/>
      <c r="E45" s="10" t="s">
        <v>30</v>
      </c>
      <c r="F45" s="10">
        <v>3.8207321000000002E-2</v>
      </c>
      <c r="G45" s="8"/>
      <c r="H45" s="8"/>
      <c r="J45" s="8"/>
      <c r="K45" s="8"/>
      <c r="L45" s="8"/>
      <c r="M45" s="8"/>
      <c r="N45" s="8"/>
      <c r="O45" s="8"/>
      <c r="P45" s="11" t="s">
        <v>28</v>
      </c>
      <c r="Q45" s="11">
        <v>3.1502334999999999E-2</v>
      </c>
    </row>
    <row r="46" spans="1:17" x14ac:dyDescent="0.35">
      <c r="A46" s="8"/>
      <c r="B46" s="8"/>
      <c r="C46" s="8"/>
      <c r="D46" s="8"/>
      <c r="E46" s="10" t="s">
        <v>30</v>
      </c>
      <c r="F46" s="10">
        <v>4.5226950000000002E-2</v>
      </c>
      <c r="G46" s="8"/>
      <c r="H46" s="8"/>
      <c r="J46" s="8"/>
      <c r="K46" s="8"/>
      <c r="L46" s="8"/>
      <c r="M46" s="8"/>
      <c r="N46" s="8"/>
      <c r="O46" s="8"/>
      <c r="P46" s="11" t="s">
        <v>28</v>
      </c>
      <c r="Q46" s="11">
        <v>2.7410128999999998E-2</v>
      </c>
    </row>
    <row r="47" spans="1:17" x14ac:dyDescent="0.35">
      <c r="A47" s="8"/>
      <c r="B47" s="8"/>
      <c r="C47" s="8"/>
      <c r="D47" s="8"/>
      <c r="E47" s="10" t="s">
        <v>30</v>
      </c>
      <c r="F47" s="10">
        <v>3.4260791999999998E-2</v>
      </c>
      <c r="G47" s="8"/>
      <c r="H47" s="8"/>
      <c r="J47" s="8"/>
      <c r="K47" s="8"/>
      <c r="L47" s="8"/>
      <c r="M47" s="8"/>
      <c r="N47" s="8"/>
      <c r="O47" s="8"/>
      <c r="P47" s="11" t="s">
        <v>28</v>
      </c>
      <c r="Q47" s="11">
        <v>5.8864606E-2</v>
      </c>
    </row>
    <row r="48" spans="1:17" x14ac:dyDescent="0.35">
      <c r="A48" s="8"/>
      <c r="B48" s="8"/>
      <c r="C48" s="8"/>
      <c r="D48" s="8"/>
      <c r="E48" s="10" t="s">
        <v>30</v>
      </c>
      <c r="F48" s="10">
        <v>3.2427843999999997E-2</v>
      </c>
      <c r="G48" s="8"/>
      <c r="H48" s="8"/>
      <c r="J48" s="8"/>
      <c r="K48" s="8"/>
      <c r="L48" s="8"/>
      <c r="M48" s="8"/>
      <c r="N48" s="8"/>
      <c r="O48" s="8"/>
      <c r="P48" s="11" t="s">
        <v>28</v>
      </c>
      <c r="Q48" s="11">
        <v>3.7366693999999999E-2</v>
      </c>
    </row>
    <row r="49" spans="1:17" x14ac:dyDescent="0.35">
      <c r="A49" s="8"/>
      <c r="B49" s="8"/>
      <c r="C49" s="8"/>
      <c r="D49" s="8"/>
      <c r="E49" s="10" t="s">
        <v>30</v>
      </c>
      <c r="F49" s="10">
        <v>3.4333895000000003E-2</v>
      </c>
      <c r="G49" s="8"/>
      <c r="H49" s="8"/>
      <c r="J49" s="8"/>
      <c r="K49" s="8"/>
      <c r="L49" s="8"/>
      <c r="M49" s="8"/>
      <c r="N49" s="8"/>
      <c r="O49" s="8"/>
      <c r="P49" s="11" t="s">
        <v>28</v>
      </c>
      <c r="Q49" s="11">
        <v>3.3236163999999999E-2</v>
      </c>
    </row>
    <row r="50" spans="1:17" x14ac:dyDescent="0.35">
      <c r="A50" s="8"/>
      <c r="B50" s="8"/>
      <c r="C50" s="8"/>
      <c r="D50" s="8"/>
      <c r="E50" s="10" t="s">
        <v>30</v>
      </c>
      <c r="F50" s="10">
        <v>3.1530471999999997E-2</v>
      </c>
      <c r="G50" s="8"/>
      <c r="H50" s="8"/>
      <c r="J50" s="8"/>
      <c r="K50" s="8"/>
      <c r="L50" s="8"/>
      <c r="M50" s="8"/>
      <c r="N50" s="8"/>
      <c r="O50" s="8"/>
      <c r="P50" s="11" t="s">
        <v>28</v>
      </c>
      <c r="Q50" s="11">
        <v>3.2715776000000002E-2</v>
      </c>
    </row>
    <row r="51" spans="1:17" x14ac:dyDescent="0.35">
      <c r="J51" s="8"/>
      <c r="K51" s="8"/>
      <c r="L51" s="8"/>
      <c r="M51" s="8"/>
      <c r="N51" s="8"/>
      <c r="O51" s="8"/>
      <c r="P51" s="11" t="s">
        <v>28</v>
      </c>
      <c r="Q51" s="11">
        <v>3.2995495E-2</v>
      </c>
    </row>
    <row r="52" spans="1:17" x14ac:dyDescent="0.35">
      <c r="J52" s="8"/>
      <c r="K52" s="8"/>
      <c r="L52" s="8"/>
      <c r="M52" s="8"/>
      <c r="N52" s="8"/>
      <c r="O52" s="8"/>
      <c r="P52" s="11" t="s">
        <v>28</v>
      </c>
      <c r="Q52" s="11">
        <v>3.8659128000000001E-2</v>
      </c>
    </row>
  </sheetData>
  <mergeCells count="12">
    <mergeCell ref="T1:U1"/>
    <mergeCell ref="V1:W1"/>
    <mergeCell ref="J2:K2"/>
    <mergeCell ref="L2:M2"/>
    <mergeCell ref="N2:O2"/>
    <mergeCell ref="P2:Q2"/>
    <mergeCell ref="A1:H1"/>
    <mergeCell ref="J1:Q1"/>
    <mergeCell ref="G2:H2"/>
    <mergeCell ref="E2:F2"/>
    <mergeCell ref="C2:D2"/>
    <mergeCell ref="A2:B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1D113-45B6-4448-8D70-5C7637D40A9B}">
  <dimension ref="A1:M218"/>
  <sheetViews>
    <sheetView workbookViewId="0">
      <selection activeCell="J27" sqref="J27"/>
    </sheetView>
  </sheetViews>
  <sheetFormatPr defaultRowHeight="14.5" x14ac:dyDescent="0.35"/>
  <cols>
    <col min="2" max="2" width="17.7265625" bestFit="1" customWidth="1"/>
    <col min="3" max="3" width="14.81640625" bestFit="1" customWidth="1"/>
    <col min="4" max="4" width="14.81640625" customWidth="1"/>
    <col min="5" max="5" width="13.54296875" customWidth="1"/>
    <col min="7" max="7" width="17.7265625" bestFit="1" customWidth="1"/>
    <col min="8" max="9" width="14.81640625" bestFit="1" customWidth="1"/>
    <col min="11" max="11" width="9.81640625" bestFit="1" customWidth="1"/>
  </cols>
  <sheetData>
    <row r="1" spans="1:13" x14ac:dyDescent="0.35">
      <c r="A1" s="46" t="s">
        <v>43</v>
      </c>
      <c r="B1" s="46"/>
      <c r="C1" s="46"/>
      <c r="D1" s="46"/>
      <c r="F1" s="46" t="s">
        <v>44</v>
      </c>
      <c r="G1" s="46"/>
      <c r="H1" s="46"/>
      <c r="I1" s="46"/>
    </row>
    <row r="2" spans="1:13" x14ac:dyDescent="0.35">
      <c r="A2" s="46" t="s">
        <v>54</v>
      </c>
      <c r="B2" s="46"/>
      <c r="C2" s="46" t="s">
        <v>55</v>
      </c>
      <c r="D2" s="46"/>
      <c r="F2" s="46" t="s">
        <v>54</v>
      </c>
      <c r="G2" s="46"/>
      <c r="H2" s="46" t="s">
        <v>55</v>
      </c>
      <c r="I2" s="46"/>
    </row>
    <row r="3" spans="1:13" x14ac:dyDescent="0.35">
      <c r="A3" s="4" t="s">
        <v>18</v>
      </c>
      <c r="B3" s="4">
        <v>5.6234458000000001E-2</v>
      </c>
      <c r="C3" s="12" t="s">
        <v>23</v>
      </c>
      <c r="D3" s="12">
        <v>1.9210999114285716E-2</v>
      </c>
      <c r="F3" s="4" t="s">
        <v>18</v>
      </c>
      <c r="G3" s="4">
        <v>0.14105540899999999</v>
      </c>
      <c r="H3" s="12" t="s">
        <v>23</v>
      </c>
      <c r="I3" s="12">
        <v>3.2297490375000001E-2</v>
      </c>
    </row>
    <row r="4" spans="1:13" x14ac:dyDescent="0.35">
      <c r="A4" s="4" t="s">
        <v>18</v>
      </c>
      <c r="B4" s="4">
        <v>5.0262919000000003E-2</v>
      </c>
      <c r="C4" s="12" t="s">
        <v>23</v>
      </c>
      <c r="D4" s="12">
        <v>1.8786417557142859E-2</v>
      </c>
      <c r="F4" s="4" t="s">
        <v>18</v>
      </c>
      <c r="G4" s="4">
        <v>0.15380315899999999</v>
      </c>
      <c r="H4" s="12" t="s">
        <v>23</v>
      </c>
      <c r="I4" s="12">
        <v>3.4518492562499996E-2</v>
      </c>
      <c r="K4" t="s">
        <v>56</v>
      </c>
      <c r="L4" t="s">
        <v>43</v>
      </c>
      <c r="M4" t="s">
        <v>44</v>
      </c>
    </row>
    <row r="5" spans="1:13" x14ac:dyDescent="0.35">
      <c r="A5" s="4" t="s">
        <v>18</v>
      </c>
      <c r="B5" s="4">
        <v>4.8718749999999998E-2</v>
      </c>
      <c r="C5" s="12" t="s">
        <v>23</v>
      </c>
      <c r="D5" s="12">
        <v>6.0962476242857142E-3</v>
      </c>
      <c r="F5" s="4" t="s">
        <v>18</v>
      </c>
      <c r="G5" s="4">
        <v>0.11059405899999999</v>
      </c>
      <c r="H5" s="12" t="s">
        <v>23</v>
      </c>
      <c r="I5" s="12">
        <v>6.5648908864285715E-3</v>
      </c>
      <c r="K5" t="s">
        <v>47</v>
      </c>
      <c r="L5" s="23">
        <f>AVERAGE(B3:B190)</f>
        <v>4.3226032398893111E-2</v>
      </c>
      <c r="M5" s="23">
        <f>AVERAGE(G3:G218)</f>
        <v>0.11075371113668701</v>
      </c>
    </row>
    <row r="6" spans="1:13" x14ac:dyDescent="0.35">
      <c r="A6" s="4" t="s">
        <v>18</v>
      </c>
      <c r="B6" s="4">
        <v>2.9076722999999999E-2</v>
      </c>
      <c r="C6" s="12" t="s">
        <v>23</v>
      </c>
      <c r="D6" s="12">
        <v>9.443995817142857E-3</v>
      </c>
      <c r="F6" s="4" t="s">
        <v>18</v>
      </c>
      <c r="G6" s="4">
        <v>0.134463007</v>
      </c>
      <c r="H6" s="12" t="s">
        <v>23</v>
      </c>
      <c r="I6" s="12">
        <v>8.0298727714285707E-3</v>
      </c>
      <c r="K6" t="s">
        <v>52</v>
      </c>
      <c r="L6" s="4">
        <f>STDEV(B3:B190)</f>
        <v>1.829016556678777E-2</v>
      </c>
      <c r="M6" s="4">
        <f>STDEV(G3:G218)</f>
        <v>9.0985372320289137E-2</v>
      </c>
    </row>
    <row r="7" spans="1:13" x14ac:dyDescent="0.35">
      <c r="A7" s="4" t="s">
        <v>18</v>
      </c>
      <c r="B7" s="4">
        <v>2.8860165E-2</v>
      </c>
      <c r="C7" s="12" t="s">
        <v>34</v>
      </c>
      <c r="D7" s="12">
        <v>8.9609517508064517E-3</v>
      </c>
      <c r="F7" s="4" t="s">
        <v>18</v>
      </c>
      <c r="G7" s="4">
        <v>6.3944099000000004E-2</v>
      </c>
      <c r="H7" s="12" t="s">
        <v>34</v>
      </c>
      <c r="I7" s="12">
        <v>9.1957327301886785E-3</v>
      </c>
    </row>
    <row r="8" spans="1:13" x14ac:dyDescent="0.35">
      <c r="A8" s="4" t="s">
        <v>18</v>
      </c>
      <c r="B8" s="4">
        <v>3.1753555000000003E-2</v>
      </c>
      <c r="C8" s="12" t="s">
        <v>34</v>
      </c>
      <c r="D8" s="12">
        <v>8.2035854637096776E-3</v>
      </c>
      <c r="F8" s="4" t="s">
        <v>18</v>
      </c>
      <c r="G8" s="4">
        <v>0.15082164300000001</v>
      </c>
      <c r="H8" s="12" t="s">
        <v>34</v>
      </c>
      <c r="I8" s="12">
        <v>9.0407575867924531E-3</v>
      </c>
      <c r="K8" t="s">
        <v>57</v>
      </c>
      <c r="L8" t="s">
        <v>43</v>
      </c>
      <c r="M8" t="s">
        <v>44</v>
      </c>
    </row>
    <row r="9" spans="1:13" x14ac:dyDescent="0.35">
      <c r="A9" s="4" t="s">
        <v>18</v>
      </c>
      <c r="B9" s="4">
        <v>3.7094340000000003E-2</v>
      </c>
      <c r="C9" s="12" t="s">
        <v>35</v>
      </c>
      <c r="D9" s="12">
        <v>7.3117477738636368E-3</v>
      </c>
      <c r="F9" s="4" t="s">
        <v>18</v>
      </c>
      <c r="G9" s="4">
        <v>0.105429363</v>
      </c>
      <c r="H9" s="12" t="s">
        <v>34</v>
      </c>
      <c r="I9" s="12">
        <v>1.2818575384615383E-2</v>
      </c>
      <c r="K9" t="s">
        <v>47</v>
      </c>
      <c r="L9" s="24">
        <f>AVERAGE(D3:D27)</f>
        <v>8.3669344729662438E-3</v>
      </c>
      <c r="M9" s="24">
        <f>AVERAGE(I3:I45)</f>
        <v>1.8977923492490903E-2</v>
      </c>
    </row>
    <row r="10" spans="1:13" x14ac:dyDescent="0.35">
      <c r="A10" s="4" t="s">
        <v>18</v>
      </c>
      <c r="B10" s="4">
        <v>3.9057071999999998E-2</v>
      </c>
      <c r="C10" s="12" t="s">
        <v>35</v>
      </c>
      <c r="D10" s="12">
        <v>1.1163593188636363E-2</v>
      </c>
      <c r="F10" s="4" t="s">
        <v>18</v>
      </c>
      <c r="G10" s="4">
        <v>7.6928104999999997E-2</v>
      </c>
      <c r="H10" s="12" t="s">
        <v>34</v>
      </c>
      <c r="I10" s="12">
        <v>1.1084051163461537E-2</v>
      </c>
      <c r="K10" t="s">
        <v>52</v>
      </c>
      <c r="L10" s="12">
        <f>STDEV(D3:D27)</f>
        <v>7.2165263355065757E-3</v>
      </c>
      <c r="M10" s="12">
        <f>STDEV(I3:I45)</f>
        <v>1.5762686081134864E-2</v>
      </c>
    </row>
    <row r="11" spans="1:13" x14ac:dyDescent="0.35">
      <c r="A11" s="4" t="s">
        <v>18</v>
      </c>
      <c r="B11" s="4">
        <v>2.7368421E-2</v>
      </c>
      <c r="C11" s="12" t="s">
        <v>25</v>
      </c>
      <c r="D11" s="12">
        <v>4.5550551956896551E-3</v>
      </c>
      <c r="F11" s="4" t="s">
        <v>23</v>
      </c>
      <c r="G11" s="4">
        <v>5.3386327999999997E-2</v>
      </c>
      <c r="H11" s="12" t="s">
        <v>35</v>
      </c>
      <c r="I11" s="12">
        <v>8.2648911662790703E-3</v>
      </c>
    </row>
    <row r="12" spans="1:13" x14ac:dyDescent="0.35">
      <c r="A12" s="4" t="s">
        <v>23</v>
      </c>
      <c r="B12" s="4">
        <v>4.2010178000000002E-2</v>
      </c>
      <c r="C12" s="12" t="s">
        <v>25</v>
      </c>
      <c r="D12" s="12">
        <v>5.9201862206896558E-3</v>
      </c>
      <c r="F12" s="4" t="s">
        <v>23</v>
      </c>
      <c r="G12" s="4">
        <v>4.4474074000000002E-2</v>
      </c>
      <c r="H12" s="12" t="s">
        <v>35</v>
      </c>
      <c r="I12" s="12">
        <v>6.50096839883721E-3</v>
      </c>
    </row>
    <row r="13" spans="1:13" x14ac:dyDescent="0.35">
      <c r="A13" s="4" t="s">
        <v>23</v>
      </c>
      <c r="B13" s="4">
        <v>3.9462875000000001E-2</v>
      </c>
      <c r="C13" s="12" t="s">
        <v>38</v>
      </c>
      <c r="D13" s="12">
        <v>7.8061126499999996E-3</v>
      </c>
      <c r="F13" s="4" t="s">
        <v>23</v>
      </c>
      <c r="G13" s="4">
        <v>0.100915332</v>
      </c>
      <c r="H13" s="12" t="s">
        <v>78</v>
      </c>
      <c r="I13" s="12">
        <v>7.5716764054054066E-3</v>
      </c>
    </row>
    <row r="14" spans="1:13" x14ac:dyDescent="0.35">
      <c r="A14" s="4" t="s">
        <v>23</v>
      </c>
      <c r="B14" s="4">
        <v>3.9398386000000001E-2</v>
      </c>
      <c r="C14" s="12" t="s">
        <v>38</v>
      </c>
      <c r="D14" s="12">
        <v>1.1955182625E-2</v>
      </c>
      <c r="F14" s="4" t="s">
        <v>23</v>
      </c>
      <c r="G14" s="4">
        <v>7.0955166E-2</v>
      </c>
      <c r="H14" s="12" t="s">
        <v>78</v>
      </c>
      <c r="I14" s="12">
        <v>7.8372269270270273E-3</v>
      </c>
    </row>
    <row r="15" spans="1:13" x14ac:dyDescent="0.35">
      <c r="A15" s="4" t="s">
        <v>23</v>
      </c>
      <c r="B15" s="4">
        <v>3.6424419E-2</v>
      </c>
      <c r="C15" s="12" t="s">
        <v>32</v>
      </c>
      <c r="D15" s="12">
        <v>2.6120692099999999E-3</v>
      </c>
      <c r="F15" s="4" t="s">
        <v>23</v>
      </c>
      <c r="G15" s="4">
        <v>5.1465969E-2</v>
      </c>
      <c r="H15" s="12" t="s">
        <v>25</v>
      </c>
      <c r="I15" s="12">
        <v>8.3248008535714273E-3</v>
      </c>
    </row>
    <row r="16" spans="1:13" x14ac:dyDescent="0.35">
      <c r="A16" s="4" t="s">
        <v>23</v>
      </c>
      <c r="B16" s="4">
        <v>4.5382166000000002E-2</v>
      </c>
      <c r="C16" s="12" t="s">
        <v>32</v>
      </c>
      <c r="D16" s="12">
        <v>4.9824164400000008E-3</v>
      </c>
      <c r="F16" s="4" t="s">
        <v>23</v>
      </c>
      <c r="G16" s="4">
        <v>3.7759017999999998E-2</v>
      </c>
      <c r="H16" s="12" t="s">
        <v>25</v>
      </c>
      <c r="I16" s="12">
        <v>7.7584394785714288E-3</v>
      </c>
    </row>
    <row r="17" spans="1:9" x14ac:dyDescent="0.35">
      <c r="A17" s="4" t="s">
        <v>23</v>
      </c>
      <c r="B17" s="4">
        <v>3.7430340999999999E-2</v>
      </c>
      <c r="C17" s="12" t="s">
        <v>33</v>
      </c>
      <c r="D17" s="12">
        <v>3.1167892285714287E-3</v>
      </c>
      <c r="F17" s="4" t="s">
        <v>23</v>
      </c>
      <c r="G17" s="4">
        <v>5.3949579999999997E-2</v>
      </c>
      <c r="H17" s="12" t="s">
        <v>25</v>
      </c>
      <c r="I17" s="12">
        <v>8.1688295304878054E-3</v>
      </c>
    </row>
    <row r="18" spans="1:9" x14ac:dyDescent="0.35">
      <c r="A18" s="4" t="s">
        <v>23</v>
      </c>
      <c r="B18" s="4">
        <v>3.5896261999999998E-2</v>
      </c>
      <c r="C18" s="12" t="s">
        <v>33</v>
      </c>
      <c r="D18" s="12">
        <v>6.3407780632653062E-3</v>
      </c>
      <c r="F18" s="4" t="s">
        <v>23</v>
      </c>
      <c r="G18" s="4">
        <v>3.2043896000000002E-2</v>
      </c>
      <c r="H18" s="12" t="s">
        <v>25</v>
      </c>
      <c r="I18" s="12">
        <v>6.8046042841463416E-3</v>
      </c>
    </row>
    <row r="19" spans="1:9" x14ac:dyDescent="0.35">
      <c r="A19" s="4" t="s">
        <v>23</v>
      </c>
      <c r="B19" s="4">
        <v>3.9194846999999998E-2</v>
      </c>
      <c r="C19" s="12" t="s">
        <v>20</v>
      </c>
      <c r="D19" s="12">
        <v>7.4431146749999997E-4</v>
      </c>
      <c r="F19" s="4" t="s">
        <v>23</v>
      </c>
      <c r="G19" s="4">
        <v>3.0918366999999999E-2</v>
      </c>
      <c r="H19" s="12" t="s">
        <v>38</v>
      </c>
      <c r="I19" s="12">
        <v>8.0228821741071422E-3</v>
      </c>
    </row>
    <row r="20" spans="1:9" x14ac:dyDescent="0.35">
      <c r="A20" s="4" t="s">
        <v>23</v>
      </c>
      <c r="B20" s="4">
        <v>3.5930232999999999E-2</v>
      </c>
      <c r="C20" s="12" t="s">
        <v>20</v>
      </c>
      <c r="D20" s="12">
        <v>1.7680128107142859E-3</v>
      </c>
      <c r="F20" s="4" t="s">
        <v>23</v>
      </c>
      <c r="G20" s="4">
        <v>4.2091503000000002E-2</v>
      </c>
      <c r="H20" s="12" t="s">
        <v>38</v>
      </c>
      <c r="I20" s="12">
        <v>8.1931495901785712E-3</v>
      </c>
    </row>
    <row r="21" spans="1:9" x14ac:dyDescent="0.35">
      <c r="A21" s="4" t="s">
        <v>23</v>
      </c>
      <c r="B21" s="4">
        <v>3.4977334999999998E-2</v>
      </c>
      <c r="C21" s="12" t="s">
        <v>24</v>
      </c>
      <c r="D21" s="12">
        <v>4.7051567921052627E-3</v>
      </c>
      <c r="F21" s="4" t="s">
        <v>23</v>
      </c>
      <c r="G21" s="4">
        <v>3.4417344000000002E-2</v>
      </c>
      <c r="H21" s="12" t="s">
        <v>38</v>
      </c>
      <c r="I21" s="12">
        <v>8.6010153475609766E-3</v>
      </c>
    </row>
    <row r="22" spans="1:9" x14ac:dyDescent="0.35">
      <c r="A22" s="4" t="s">
        <v>23</v>
      </c>
      <c r="B22" s="4">
        <v>3.5285619999999997E-2</v>
      </c>
      <c r="C22" s="12" t="s">
        <v>24</v>
      </c>
      <c r="D22" s="12">
        <v>1.3871408131578946E-3</v>
      </c>
      <c r="F22" s="4" t="s">
        <v>31</v>
      </c>
      <c r="G22" s="4">
        <v>4.3498044999999999E-2</v>
      </c>
      <c r="H22" s="12" t="s">
        <v>38</v>
      </c>
      <c r="I22" s="12">
        <v>1.4023496743902438E-2</v>
      </c>
    </row>
    <row r="23" spans="1:9" x14ac:dyDescent="0.35">
      <c r="A23" s="4" t="s">
        <v>23</v>
      </c>
      <c r="B23" s="4">
        <v>3.6462584999999999E-2</v>
      </c>
      <c r="C23" s="12" t="s">
        <v>24</v>
      </c>
      <c r="D23" s="12">
        <v>2.0656575631578947E-3</v>
      </c>
      <c r="F23" s="4" t="s">
        <v>31</v>
      </c>
      <c r="G23" s="4">
        <v>4.3334053999999997E-2</v>
      </c>
      <c r="H23" s="12" t="s">
        <v>32</v>
      </c>
      <c r="I23" s="12">
        <v>7.8829206428571424E-3</v>
      </c>
    </row>
    <row r="24" spans="1:9" x14ac:dyDescent="0.35">
      <c r="A24" s="4" t="s">
        <v>23</v>
      </c>
      <c r="B24" s="4">
        <v>3.7799443000000002E-2</v>
      </c>
      <c r="C24" s="12" t="s">
        <v>26</v>
      </c>
      <c r="D24" s="12">
        <v>3.7330127221153844E-3</v>
      </c>
      <c r="F24" s="4" t="s">
        <v>31</v>
      </c>
      <c r="G24" s="4">
        <v>5.0606172999999997E-2</v>
      </c>
      <c r="H24" s="12" t="s">
        <v>32</v>
      </c>
      <c r="I24" s="12">
        <v>1.3888309591836734E-2</v>
      </c>
    </row>
    <row r="25" spans="1:9" x14ac:dyDescent="0.35">
      <c r="A25" s="4" t="s">
        <v>23</v>
      </c>
      <c r="B25" s="4">
        <v>3.6666667E-2</v>
      </c>
      <c r="C25" s="12" t="s">
        <v>26</v>
      </c>
      <c r="D25" s="12">
        <v>5.2611467105769232E-3</v>
      </c>
      <c r="F25" s="4" t="s">
        <v>31</v>
      </c>
      <c r="G25" s="4">
        <v>9.6766466999999995E-2</v>
      </c>
      <c r="H25" s="12" t="s">
        <v>32</v>
      </c>
      <c r="I25" s="12">
        <v>1.6186832807142858E-2</v>
      </c>
    </row>
    <row r="26" spans="1:9" x14ac:dyDescent="0.35">
      <c r="A26" s="4" t="s">
        <v>23</v>
      </c>
      <c r="B26" s="4">
        <v>3.4637837999999997E-2</v>
      </c>
      <c r="C26" s="12" t="s">
        <v>28</v>
      </c>
      <c r="D26" s="12">
        <v>2.5043568847826086E-2</v>
      </c>
      <c r="F26" s="4" t="s">
        <v>31</v>
      </c>
      <c r="G26" s="4">
        <v>4.1862745E-2</v>
      </c>
      <c r="H26" s="12" t="s">
        <v>32</v>
      </c>
      <c r="I26" s="12">
        <v>1.8950641746428572E-2</v>
      </c>
    </row>
    <row r="27" spans="1:9" x14ac:dyDescent="0.35">
      <c r="A27" s="4" t="s">
        <v>23</v>
      </c>
      <c r="B27" s="4">
        <v>3.4653167999999998E-2</v>
      </c>
      <c r="C27" s="12" t="s">
        <v>28</v>
      </c>
      <c r="D27" s="12">
        <v>2.7999226173913042E-2</v>
      </c>
      <c r="F27" s="4" t="s">
        <v>19</v>
      </c>
      <c r="G27" s="4">
        <v>0.23872381000000001</v>
      </c>
      <c r="H27" s="12" t="s">
        <v>33</v>
      </c>
      <c r="I27" s="12">
        <v>3.5397818625000001E-2</v>
      </c>
    </row>
    <row r="28" spans="1:9" x14ac:dyDescent="0.35">
      <c r="A28" s="4" t="s">
        <v>23</v>
      </c>
      <c r="B28" s="4">
        <v>3.5482200999999998E-2</v>
      </c>
      <c r="F28" s="4" t="s">
        <v>19</v>
      </c>
      <c r="G28" s="4">
        <v>0.16574187900000001</v>
      </c>
      <c r="H28" s="12" t="s">
        <v>33</v>
      </c>
      <c r="I28" s="12">
        <v>3.8967803325000001E-2</v>
      </c>
    </row>
    <row r="29" spans="1:9" x14ac:dyDescent="0.35">
      <c r="A29" s="4" t="s">
        <v>23</v>
      </c>
      <c r="B29" s="4">
        <v>3.3391179E-2</v>
      </c>
      <c r="F29" s="4" t="s">
        <v>19</v>
      </c>
      <c r="G29" s="4">
        <v>0.147479675</v>
      </c>
      <c r="H29" s="12" t="s">
        <v>33</v>
      </c>
      <c r="I29" s="12">
        <v>6.0104856600000006E-2</v>
      </c>
    </row>
    <row r="30" spans="1:9" x14ac:dyDescent="0.35">
      <c r="A30" s="4" t="s">
        <v>31</v>
      </c>
      <c r="B30" s="4">
        <v>4.2144188999999999E-2</v>
      </c>
      <c r="F30" s="4" t="s">
        <v>19</v>
      </c>
      <c r="G30" s="4">
        <v>0.21084800000000001</v>
      </c>
      <c r="H30" s="12" t="s">
        <v>33</v>
      </c>
      <c r="I30" s="12">
        <v>6.2099377199999993E-2</v>
      </c>
    </row>
    <row r="31" spans="1:9" x14ac:dyDescent="0.35">
      <c r="A31" s="4" t="s">
        <v>31</v>
      </c>
      <c r="B31" s="4">
        <v>4.1531713999999997E-2</v>
      </c>
      <c r="F31" s="4" t="s">
        <v>19</v>
      </c>
      <c r="G31" s="4">
        <v>0.20502013399999999</v>
      </c>
      <c r="H31" s="12" t="s">
        <v>20</v>
      </c>
      <c r="I31" s="12">
        <v>3.7014518797297294E-2</v>
      </c>
    </row>
    <row r="32" spans="1:9" x14ac:dyDescent="0.35">
      <c r="A32" s="4" t="s">
        <v>31</v>
      </c>
      <c r="B32" s="4">
        <v>3.8694926999999997E-2</v>
      </c>
      <c r="F32" s="4" t="s">
        <v>19</v>
      </c>
      <c r="G32" s="4">
        <v>0.24301953800000001</v>
      </c>
      <c r="H32" s="12" t="s">
        <v>20</v>
      </c>
      <c r="I32" s="12">
        <v>4.5181472716216212E-2</v>
      </c>
    </row>
    <row r="33" spans="1:9" x14ac:dyDescent="0.35">
      <c r="A33" s="4" t="s">
        <v>31</v>
      </c>
      <c r="B33" s="4">
        <v>4.0448682E-2</v>
      </c>
      <c r="F33" s="4" t="s">
        <v>19</v>
      </c>
      <c r="G33" s="4">
        <v>0.180439024</v>
      </c>
      <c r="H33" s="12" t="s">
        <v>20</v>
      </c>
      <c r="I33" s="12">
        <v>3.8498637405405406E-2</v>
      </c>
    </row>
    <row r="34" spans="1:9" x14ac:dyDescent="0.35">
      <c r="A34" s="4" t="s">
        <v>19</v>
      </c>
      <c r="B34" s="4">
        <v>3.1461057000000001E-2</v>
      </c>
      <c r="F34" s="4" t="s">
        <v>19</v>
      </c>
      <c r="G34" s="4">
        <v>0.264207792</v>
      </c>
      <c r="H34" s="12" t="s">
        <v>20</v>
      </c>
      <c r="I34" s="12">
        <v>1.2132605475000001E-2</v>
      </c>
    </row>
    <row r="35" spans="1:9" x14ac:dyDescent="0.35">
      <c r="A35" s="4" t="s">
        <v>19</v>
      </c>
      <c r="B35" s="4">
        <v>3.3399867E-2</v>
      </c>
      <c r="F35" s="4" t="s">
        <v>25</v>
      </c>
      <c r="G35" s="4">
        <v>7.5594713999999993E-2</v>
      </c>
      <c r="H35" s="12" t="s">
        <v>20</v>
      </c>
      <c r="I35" s="12">
        <v>1.0430064278571427E-2</v>
      </c>
    </row>
    <row r="36" spans="1:9" x14ac:dyDescent="0.35">
      <c r="A36" s="4" t="s">
        <v>19</v>
      </c>
      <c r="B36" s="4">
        <v>3.7601978000000001E-2</v>
      </c>
      <c r="F36" s="4" t="s">
        <v>25</v>
      </c>
      <c r="G36" s="4">
        <v>5.4481577000000003E-2</v>
      </c>
      <c r="H36" s="12" t="s">
        <v>24</v>
      </c>
      <c r="I36" s="12">
        <v>7.0674290718749999E-3</v>
      </c>
    </row>
    <row r="37" spans="1:9" x14ac:dyDescent="0.35">
      <c r="A37" s="4" t="s">
        <v>19</v>
      </c>
      <c r="B37" s="4">
        <v>3.4433656999999999E-2</v>
      </c>
      <c r="F37" s="4" t="s">
        <v>25</v>
      </c>
      <c r="G37" s="4">
        <v>6.8434237999999994E-2</v>
      </c>
      <c r="H37" s="12" t="s">
        <v>24</v>
      </c>
      <c r="I37" s="12">
        <v>6.3771965062500002E-3</v>
      </c>
    </row>
    <row r="38" spans="1:9" x14ac:dyDescent="0.35">
      <c r="A38" s="4" t="s">
        <v>19</v>
      </c>
      <c r="B38" s="4">
        <v>3.5940959000000001E-2</v>
      </c>
      <c r="F38" s="4" t="s">
        <v>25</v>
      </c>
      <c r="G38" s="4">
        <v>6.5057306999999995E-2</v>
      </c>
      <c r="H38" s="12" t="s">
        <v>24</v>
      </c>
      <c r="I38" s="12">
        <v>2.9097590489999998E-2</v>
      </c>
    </row>
    <row r="39" spans="1:9" x14ac:dyDescent="0.35">
      <c r="A39" s="4" t="s">
        <v>19</v>
      </c>
      <c r="B39" s="4">
        <v>3.1333736000000001E-2</v>
      </c>
      <c r="F39" s="4" t="s">
        <v>25</v>
      </c>
      <c r="G39" s="4">
        <v>5.0966936999999997E-2</v>
      </c>
      <c r="H39" s="12" t="s">
        <v>24</v>
      </c>
      <c r="I39" s="12">
        <v>2.6471758589999998E-2</v>
      </c>
    </row>
    <row r="40" spans="1:9" x14ac:dyDescent="0.35">
      <c r="A40" s="4" t="s">
        <v>19</v>
      </c>
      <c r="B40" s="4">
        <v>4.0578125E-2</v>
      </c>
      <c r="F40" s="4" t="s">
        <v>25</v>
      </c>
      <c r="G40" s="4">
        <v>5.0640543000000003E-2</v>
      </c>
      <c r="H40" s="12" t="s">
        <v>26</v>
      </c>
      <c r="I40" s="12">
        <v>1.8076912530612246E-2</v>
      </c>
    </row>
    <row r="41" spans="1:9" x14ac:dyDescent="0.35">
      <c r="A41" s="4" t="s">
        <v>19</v>
      </c>
      <c r="B41" s="4">
        <v>3.9518072000000001E-2</v>
      </c>
      <c r="F41" s="4" t="s">
        <v>25</v>
      </c>
      <c r="G41" s="4">
        <v>4.1624431000000003E-2</v>
      </c>
      <c r="H41" s="12" t="s">
        <v>26</v>
      </c>
      <c r="I41" s="12">
        <v>1.2886974551020407E-2</v>
      </c>
    </row>
    <row r="42" spans="1:9" x14ac:dyDescent="0.35">
      <c r="A42" s="4" t="s">
        <v>19</v>
      </c>
      <c r="B42" s="4">
        <v>3.9744027000000001E-2</v>
      </c>
      <c r="F42" s="4" t="s">
        <v>25</v>
      </c>
      <c r="G42" s="4">
        <v>5.0896638000000001E-2</v>
      </c>
      <c r="H42" s="12" t="s">
        <v>26</v>
      </c>
      <c r="I42" s="12">
        <v>4.1015360250000001E-2</v>
      </c>
    </row>
    <row r="43" spans="1:9" x14ac:dyDescent="0.35">
      <c r="A43" s="4" t="s">
        <v>19</v>
      </c>
      <c r="B43" s="4">
        <v>3.7330144000000003E-2</v>
      </c>
      <c r="F43" s="4" t="s">
        <v>25</v>
      </c>
      <c r="G43" s="4">
        <v>6.6223010999999998E-2</v>
      </c>
      <c r="H43" s="12" t="s">
        <v>26</v>
      </c>
      <c r="I43" s="12">
        <v>4.6217429394230763E-2</v>
      </c>
    </row>
    <row r="44" spans="1:9" x14ac:dyDescent="0.35">
      <c r="A44" s="4" t="s">
        <v>19</v>
      </c>
      <c r="B44" s="4">
        <v>3.5043352999999999E-2</v>
      </c>
      <c r="F44" s="4" t="s">
        <v>25</v>
      </c>
      <c r="G44" s="4">
        <v>9.1155885000000006E-2</v>
      </c>
      <c r="H44" s="12" t="s">
        <v>28</v>
      </c>
      <c r="I44" s="12">
        <v>5.0618838750000001E-3</v>
      </c>
    </row>
    <row r="45" spans="1:9" x14ac:dyDescent="0.35">
      <c r="A45" s="4" t="s">
        <v>19</v>
      </c>
      <c r="B45" s="4">
        <v>3.5565370999999998E-2</v>
      </c>
      <c r="F45" s="4" t="s">
        <v>25</v>
      </c>
      <c r="G45" s="4">
        <v>5.5700808999999997E-2</v>
      </c>
      <c r="H45" s="12" t="s">
        <v>28</v>
      </c>
      <c r="I45" s="12">
        <v>3.4204713468750001E-3</v>
      </c>
    </row>
    <row r="46" spans="1:9" x14ac:dyDescent="0.35">
      <c r="A46" s="4" t="s">
        <v>19</v>
      </c>
      <c r="B46" s="4">
        <v>3.6198961000000002E-2</v>
      </c>
      <c r="F46" s="4" t="s">
        <v>25</v>
      </c>
      <c r="G46" s="4">
        <v>3.4782129000000002E-2</v>
      </c>
    </row>
    <row r="47" spans="1:9" x14ac:dyDescent="0.35">
      <c r="A47" s="4" t="s">
        <v>25</v>
      </c>
      <c r="B47" s="4">
        <v>3.4787262999999999E-2</v>
      </c>
      <c r="F47" s="4" t="s">
        <v>25</v>
      </c>
      <c r="G47" s="4">
        <v>4.9729064000000003E-2</v>
      </c>
    </row>
    <row r="48" spans="1:9" x14ac:dyDescent="0.35">
      <c r="A48" s="4" t="s">
        <v>25</v>
      </c>
      <c r="B48" s="4">
        <v>3.4483487E-2</v>
      </c>
      <c r="F48" s="4" t="s">
        <v>25</v>
      </c>
      <c r="G48" s="4">
        <v>7.3800298E-2</v>
      </c>
    </row>
    <row r="49" spans="1:7" x14ac:dyDescent="0.35">
      <c r="A49" s="4" t="s">
        <v>25</v>
      </c>
      <c r="B49" s="4">
        <v>3.4725200999999997E-2</v>
      </c>
      <c r="F49" s="4" t="s">
        <v>25</v>
      </c>
      <c r="G49" s="4">
        <v>5.3643643999999997E-2</v>
      </c>
    </row>
    <row r="50" spans="1:7" x14ac:dyDescent="0.35">
      <c r="A50" s="4" t="s">
        <v>25</v>
      </c>
      <c r="B50" s="4">
        <v>3.6178929999999998E-2</v>
      </c>
      <c r="F50" s="4" t="s">
        <v>25</v>
      </c>
      <c r="G50" s="4">
        <v>7.6656473000000003E-2</v>
      </c>
    </row>
    <row r="51" spans="1:7" x14ac:dyDescent="0.35">
      <c r="A51" s="4" t="s">
        <v>25</v>
      </c>
      <c r="B51" s="4">
        <v>3.5929666999999998E-2</v>
      </c>
      <c r="F51" s="4" t="s">
        <v>25</v>
      </c>
      <c r="G51" s="4">
        <v>6.2465752999999999E-2</v>
      </c>
    </row>
    <row r="52" spans="1:7" x14ac:dyDescent="0.35">
      <c r="A52" s="4" t="s">
        <v>25</v>
      </c>
      <c r="B52" s="4">
        <v>3.7757105999999999E-2</v>
      </c>
      <c r="F52" s="4" t="s">
        <v>25</v>
      </c>
      <c r="G52" s="4">
        <v>5.3989812999999998E-2</v>
      </c>
    </row>
    <row r="53" spans="1:7" x14ac:dyDescent="0.35">
      <c r="A53" s="4" t="s">
        <v>25</v>
      </c>
      <c r="B53" s="4">
        <v>3.1220159000000001E-2</v>
      </c>
      <c r="F53" s="4" t="s">
        <v>25</v>
      </c>
      <c r="G53" s="4">
        <v>6.0924622999999997E-2</v>
      </c>
    </row>
    <row r="54" spans="1:7" x14ac:dyDescent="0.35">
      <c r="A54" s="4" t="s">
        <v>25</v>
      </c>
      <c r="B54" s="4">
        <v>3.5495813000000001E-2</v>
      </c>
      <c r="F54" s="4" t="s">
        <v>27</v>
      </c>
      <c r="G54" s="4">
        <v>0.164083006</v>
      </c>
    </row>
    <row r="55" spans="1:7" x14ac:dyDescent="0.35">
      <c r="A55" s="4" t="s">
        <v>25</v>
      </c>
      <c r="B55" s="4">
        <v>3.6798852999999999E-2</v>
      </c>
      <c r="F55" s="4" t="s">
        <v>27</v>
      </c>
      <c r="G55" s="4">
        <v>0.14114906799999999</v>
      </c>
    </row>
    <row r="56" spans="1:7" x14ac:dyDescent="0.35">
      <c r="A56" s="4" t="s">
        <v>25</v>
      </c>
      <c r="B56" s="4">
        <v>3.5650822999999998E-2</v>
      </c>
      <c r="F56" s="4" t="s">
        <v>27</v>
      </c>
      <c r="G56" s="4">
        <v>0.108747196</v>
      </c>
    </row>
    <row r="57" spans="1:7" x14ac:dyDescent="0.35">
      <c r="A57" s="4" t="s">
        <v>25</v>
      </c>
      <c r="B57" s="4">
        <v>3.0810404999999999E-2</v>
      </c>
      <c r="F57" s="4" t="s">
        <v>27</v>
      </c>
      <c r="G57" s="4">
        <v>0.109470149</v>
      </c>
    </row>
    <row r="58" spans="1:7" x14ac:dyDescent="0.35">
      <c r="A58" s="4" t="s">
        <v>25</v>
      </c>
      <c r="B58" s="4">
        <v>3.2121430999999999E-2</v>
      </c>
      <c r="F58" s="4" t="s">
        <v>27</v>
      </c>
      <c r="G58" s="4">
        <v>0.13285403100000001</v>
      </c>
    </row>
    <row r="59" spans="1:7" x14ac:dyDescent="0.35">
      <c r="A59" s="4" t="s">
        <v>25</v>
      </c>
      <c r="B59" s="4">
        <v>3.1780381000000003E-2</v>
      </c>
      <c r="F59" s="4" t="s">
        <v>20</v>
      </c>
      <c r="G59" s="4">
        <v>0.255331325</v>
      </c>
    </row>
    <row r="60" spans="1:7" x14ac:dyDescent="0.35">
      <c r="A60" s="4" t="s">
        <v>25</v>
      </c>
      <c r="B60" s="4">
        <v>3.4169674999999997E-2</v>
      </c>
      <c r="F60" s="4" t="s">
        <v>20</v>
      </c>
      <c r="G60" s="4">
        <v>0.37779141100000002</v>
      </c>
    </row>
    <row r="61" spans="1:7" x14ac:dyDescent="0.35">
      <c r="A61" s="4" t="s">
        <v>27</v>
      </c>
      <c r="B61" s="4">
        <v>3.7315354000000002E-2</v>
      </c>
      <c r="F61" s="4" t="s">
        <v>20</v>
      </c>
      <c r="G61" s="4">
        <v>0.31007843099999999</v>
      </c>
    </row>
    <row r="62" spans="1:7" x14ac:dyDescent="0.35">
      <c r="A62" s="4" t="s">
        <v>27</v>
      </c>
      <c r="B62" s="4">
        <v>4.1862069000000002E-2</v>
      </c>
      <c r="F62" s="4" t="s">
        <v>20</v>
      </c>
      <c r="G62" s="4">
        <v>0.200971867</v>
      </c>
    </row>
    <row r="63" spans="1:7" x14ac:dyDescent="0.35">
      <c r="A63" s="4" t="s">
        <v>27</v>
      </c>
      <c r="B63" s="4">
        <v>3.3372599000000003E-2</v>
      </c>
      <c r="F63" s="4" t="s">
        <v>20</v>
      </c>
      <c r="G63" s="4">
        <v>0.19178294600000001</v>
      </c>
    </row>
    <row r="64" spans="1:7" x14ac:dyDescent="0.35">
      <c r="A64" s="4" t="s">
        <v>27</v>
      </c>
      <c r="B64" s="4">
        <v>3.4236237000000003E-2</v>
      </c>
      <c r="F64" s="4" t="s">
        <v>20</v>
      </c>
      <c r="G64" s="4">
        <v>0.20808290199999999</v>
      </c>
    </row>
    <row r="65" spans="1:7" x14ac:dyDescent="0.35">
      <c r="A65" s="4" t="s">
        <v>27</v>
      </c>
      <c r="B65" s="4">
        <v>3.4961218000000002E-2</v>
      </c>
      <c r="F65" s="4" t="s">
        <v>20</v>
      </c>
      <c r="G65" s="4">
        <v>0.15459057100000001</v>
      </c>
    </row>
    <row r="66" spans="1:7" x14ac:dyDescent="0.35">
      <c r="A66" s="4" t="s">
        <v>20</v>
      </c>
      <c r="B66" s="4">
        <v>3.9008380000000002E-2</v>
      </c>
      <c r="F66" s="4" t="s">
        <v>20</v>
      </c>
      <c r="G66" s="4">
        <v>0.133694494</v>
      </c>
    </row>
    <row r="67" spans="1:7" x14ac:dyDescent="0.35">
      <c r="A67" s="4" t="s">
        <v>20</v>
      </c>
      <c r="B67" s="4">
        <v>3.7062069000000003E-2</v>
      </c>
      <c r="F67" s="4" t="s">
        <v>20</v>
      </c>
      <c r="G67" s="4">
        <v>0.28727272700000001</v>
      </c>
    </row>
    <row r="68" spans="1:7" x14ac:dyDescent="0.35">
      <c r="A68" s="4" t="s">
        <v>20</v>
      </c>
      <c r="B68" s="4">
        <v>4.4056399000000003E-2</v>
      </c>
      <c r="F68" s="4" t="s">
        <v>20</v>
      </c>
      <c r="G68" s="4">
        <v>0.16439694699999999</v>
      </c>
    </row>
    <row r="69" spans="1:7" x14ac:dyDescent="0.35">
      <c r="A69" s="4" t="s">
        <v>20</v>
      </c>
      <c r="B69" s="4">
        <v>4.4182156E-2</v>
      </c>
      <c r="F69" s="4" t="s">
        <v>20</v>
      </c>
      <c r="G69" s="4">
        <v>0.19875273500000001</v>
      </c>
    </row>
    <row r="70" spans="1:7" x14ac:dyDescent="0.35">
      <c r="A70" s="4" t="s">
        <v>20</v>
      </c>
      <c r="B70" s="4">
        <v>3.9682299999999997E-2</v>
      </c>
      <c r="F70" s="4" t="s">
        <v>20</v>
      </c>
      <c r="G70" s="4">
        <v>0.172268908</v>
      </c>
    </row>
    <row r="71" spans="1:7" x14ac:dyDescent="0.35">
      <c r="A71" s="4" t="s">
        <v>20</v>
      </c>
      <c r="B71" s="4">
        <v>4.1030444999999999E-2</v>
      </c>
      <c r="F71" s="4" t="s">
        <v>20</v>
      </c>
      <c r="G71" s="4">
        <v>0.28736559099999998</v>
      </c>
    </row>
    <row r="72" spans="1:7" x14ac:dyDescent="0.35">
      <c r="A72" s="4" t="s">
        <v>20</v>
      </c>
      <c r="B72" s="4">
        <v>6.3455850999999994E-2</v>
      </c>
      <c r="F72" s="4" t="s">
        <v>20</v>
      </c>
      <c r="G72" s="4">
        <v>0.171716907</v>
      </c>
    </row>
    <row r="73" spans="1:7" x14ac:dyDescent="0.35">
      <c r="A73" s="4" t="s">
        <v>20</v>
      </c>
      <c r="B73" s="4">
        <v>3.4119556000000002E-2</v>
      </c>
      <c r="F73" s="4" t="s">
        <v>20</v>
      </c>
      <c r="G73" s="4">
        <v>0.26849858399999998</v>
      </c>
    </row>
    <row r="74" spans="1:7" x14ac:dyDescent="0.35">
      <c r="A74" s="4" t="s">
        <v>20</v>
      </c>
      <c r="B74" s="4">
        <v>3.3891910999999997E-2</v>
      </c>
      <c r="F74" s="4" t="s">
        <v>20</v>
      </c>
      <c r="G74" s="4">
        <v>0.233658537</v>
      </c>
    </row>
    <row r="75" spans="1:7" x14ac:dyDescent="0.35">
      <c r="A75" s="4" t="s">
        <v>22</v>
      </c>
      <c r="B75" s="4">
        <v>5.6684073000000001E-2</v>
      </c>
      <c r="F75" s="4" t="s">
        <v>20</v>
      </c>
      <c r="G75" s="4">
        <v>9.3714285999999994E-2</v>
      </c>
    </row>
    <row r="76" spans="1:7" x14ac:dyDescent="0.35">
      <c r="A76" s="4" t="s">
        <v>22</v>
      </c>
      <c r="B76" s="4">
        <v>3.7519531000000002E-2</v>
      </c>
      <c r="F76" s="4" t="s">
        <v>22</v>
      </c>
      <c r="G76" s="4">
        <v>8.1596386000000007E-2</v>
      </c>
    </row>
    <row r="77" spans="1:7" x14ac:dyDescent="0.35">
      <c r="A77" s="4" t="s">
        <v>22</v>
      </c>
      <c r="B77" s="4">
        <v>3.6986868999999999E-2</v>
      </c>
      <c r="F77" s="4" t="s">
        <v>22</v>
      </c>
      <c r="G77" s="4">
        <v>6.4264706000000005E-2</v>
      </c>
    </row>
    <row r="78" spans="1:7" x14ac:dyDescent="0.35">
      <c r="A78" s="4" t="s">
        <v>22</v>
      </c>
      <c r="B78" s="4">
        <v>3.7505154999999998E-2</v>
      </c>
      <c r="F78" s="4" t="s">
        <v>24</v>
      </c>
      <c r="G78" s="4">
        <v>0.12478048799999999</v>
      </c>
    </row>
    <row r="79" spans="1:7" x14ac:dyDescent="0.35">
      <c r="A79" s="4" t="s">
        <v>22</v>
      </c>
      <c r="B79" s="4">
        <v>3.6211900999999998E-2</v>
      </c>
      <c r="F79" s="4" t="s">
        <v>24</v>
      </c>
      <c r="G79" s="4">
        <v>6.9003215000000007E-2</v>
      </c>
    </row>
    <row r="80" spans="1:7" x14ac:dyDescent="0.35">
      <c r="A80" s="4" t="s">
        <v>22</v>
      </c>
      <c r="B80" s="4">
        <v>4.1766233999999999E-2</v>
      </c>
      <c r="F80" s="4" t="s">
        <v>24</v>
      </c>
      <c r="G80" s="4">
        <v>0.18207547199999999</v>
      </c>
    </row>
    <row r="81" spans="1:7" x14ac:dyDescent="0.35">
      <c r="A81" s="4" t="s">
        <v>22</v>
      </c>
      <c r="B81" s="4">
        <v>2.9604018999999999E-2</v>
      </c>
      <c r="F81" s="4" t="s">
        <v>24</v>
      </c>
      <c r="G81" s="4">
        <v>0.19178947399999999</v>
      </c>
    </row>
    <row r="82" spans="1:7" x14ac:dyDescent="0.35">
      <c r="A82" s="4" t="s">
        <v>22</v>
      </c>
      <c r="B82" s="4">
        <v>2.9962702000000001E-2</v>
      </c>
      <c r="F82" s="4" t="s">
        <v>24</v>
      </c>
      <c r="G82" s="4">
        <v>0.16662601599999999</v>
      </c>
    </row>
    <row r="83" spans="1:7" x14ac:dyDescent="0.35">
      <c r="A83" s="4" t="s">
        <v>22</v>
      </c>
      <c r="B83" s="4">
        <v>2.9448726000000001E-2</v>
      </c>
      <c r="F83" s="4" t="s">
        <v>24</v>
      </c>
      <c r="G83" s="4">
        <v>0.20408653800000001</v>
      </c>
    </row>
    <row r="84" spans="1:7" x14ac:dyDescent="0.35">
      <c r="A84" s="4" t="s">
        <v>22</v>
      </c>
      <c r="B84" s="4">
        <v>3.5499515000000002E-2</v>
      </c>
      <c r="F84" s="4" t="s">
        <v>24</v>
      </c>
      <c r="G84" s="4">
        <v>0.19963503599999999</v>
      </c>
    </row>
    <row r="85" spans="1:7" x14ac:dyDescent="0.35">
      <c r="A85" s="4" t="s">
        <v>22</v>
      </c>
      <c r="B85" s="4">
        <v>2.5329834999999998E-2</v>
      </c>
      <c r="F85" s="4" t="s">
        <v>24</v>
      </c>
      <c r="G85" s="4">
        <v>0.186650602</v>
      </c>
    </row>
    <row r="86" spans="1:7" x14ac:dyDescent="0.35">
      <c r="A86" s="4" t="s">
        <v>22</v>
      </c>
      <c r="B86" s="4">
        <v>2.9297607E-2</v>
      </c>
      <c r="F86" s="4" t="s">
        <v>24</v>
      </c>
      <c r="G86" s="4">
        <v>0.135889908</v>
      </c>
    </row>
    <row r="87" spans="1:7" x14ac:dyDescent="0.35">
      <c r="A87" s="4" t="s">
        <v>24</v>
      </c>
      <c r="B87" s="4">
        <v>4.0435374000000003E-2</v>
      </c>
      <c r="F87" s="4" t="s">
        <v>29</v>
      </c>
      <c r="G87" s="4">
        <v>0.16996884700000001</v>
      </c>
    </row>
    <row r="88" spans="1:7" x14ac:dyDescent="0.35">
      <c r="A88" s="4" t="s">
        <v>24</v>
      </c>
      <c r="B88" s="4">
        <v>4.4710633E-2</v>
      </c>
      <c r="F88" s="4" t="s">
        <v>29</v>
      </c>
      <c r="G88" s="4">
        <v>0.21761391899999999</v>
      </c>
    </row>
    <row r="89" spans="1:7" x14ac:dyDescent="0.35">
      <c r="A89" s="4" t="s">
        <v>24</v>
      </c>
      <c r="B89" s="4">
        <v>6.2281878999999998E-2</v>
      </c>
      <c r="F89" s="4" t="s">
        <v>29</v>
      </c>
      <c r="G89" s="4">
        <v>0.19880126200000001</v>
      </c>
    </row>
    <row r="90" spans="1:7" x14ac:dyDescent="0.35">
      <c r="A90" s="4" t="s">
        <v>24</v>
      </c>
      <c r="B90" s="4">
        <v>3.9747126000000001E-2</v>
      </c>
      <c r="F90" s="4" t="s">
        <v>29</v>
      </c>
      <c r="G90" s="4">
        <v>0.17061362099999999</v>
      </c>
    </row>
    <row r="91" spans="1:7" x14ac:dyDescent="0.35">
      <c r="A91" s="4" t="s">
        <v>24</v>
      </c>
      <c r="B91" s="4">
        <v>4.5353159999999997E-2</v>
      </c>
      <c r="F91" s="4" t="s">
        <v>30</v>
      </c>
      <c r="G91" s="4">
        <v>0.158827265</v>
      </c>
    </row>
    <row r="92" spans="1:7" x14ac:dyDescent="0.35">
      <c r="A92" s="4" t="s">
        <v>24</v>
      </c>
      <c r="B92" s="4">
        <v>4.4702842E-2</v>
      </c>
      <c r="F92" s="4" t="s">
        <v>30</v>
      </c>
      <c r="G92" s="4">
        <v>0.14981914399999999</v>
      </c>
    </row>
    <row r="93" spans="1:7" x14ac:dyDescent="0.35">
      <c r="A93" s="4" t="s">
        <v>24</v>
      </c>
      <c r="B93" s="4">
        <v>4.2802395E-2</v>
      </c>
      <c r="F93" s="4" t="s">
        <v>30</v>
      </c>
      <c r="G93" s="4">
        <v>0.147549391</v>
      </c>
    </row>
    <row r="94" spans="1:7" x14ac:dyDescent="0.35">
      <c r="A94" s="4" t="s">
        <v>24</v>
      </c>
      <c r="B94" s="4">
        <v>4.8595988999999999E-2</v>
      </c>
      <c r="F94" s="4" t="s">
        <v>30</v>
      </c>
      <c r="G94" s="4">
        <v>0.118326078</v>
      </c>
    </row>
    <row r="95" spans="1:7" x14ac:dyDescent="0.35">
      <c r="A95" s="4" t="s">
        <v>24</v>
      </c>
      <c r="B95" s="4">
        <v>2.7092325E-2</v>
      </c>
      <c r="F95" s="4" t="s">
        <v>30</v>
      </c>
      <c r="G95" s="4">
        <v>0.14543157900000001</v>
      </c>
    </row>
    <row r="96" spans="1:7" x14ac:dyDescent="0.35">
      <c r="A96" s="4" t="s">
        <v>24</v>
      </c>
      <c r="B96" s="4">
        <v>4.0719793999999997E-2</v>
      </c>
      <c r="F96" s="4" t="s">
        <v>15</v>
      </c>
      <c r="G96" s="4">
        <v>0.57325000000000004</v>
      </c>
    </row>
    <row r="97" spans="1:7" x14ac:dyDescent="0.35">
      <c r="A97" s="4" t="s">
        <v>24</v>
      </c>
      <c r="B97" s="4">
        <v>2.9757645999999999E-2</v>
      </c>
      <c r="F97" s="4" t="s">
        <v>15</v>
      </c>
      <c r="G97" s="4">
        <v>0.11136470599999999</v>
      </c>
    </row>
    <row r="98" spans="1:7" x14ac:dyDescent="0.35">
      <c r="A98" s="4" t="s">
        <v>24</v>
      </c>
      <c r="B98" s="4">
        <v>2.9144132E-2</v>
      </c>
      <c r="F98" s="4" t="s">
        <v>15</v>
      </c>
      <c r="G98" s="4">
        <v>0.154459016</v>
      </c>
    </row>
    <row r="99" spans="1:7" x14ac:dyDescent="0.35">
      <c r="A99" s="4" t="s">
        <v>24</v>
      </c>
      <c r="B99" s="4">
        <v>2.9919999999999999E-2</v>
      </c>
      <c r="F99" s="4" t="s">
        <v>15</v>
      </c>
      <c r="G99" s="4">
        <v>7.2888888999999998E-2</v>
      </c>
    </row>
    <row r="100" spans="1:7" x14ac:dyDescent="0.35">
      <c r="A100" s="4" t="s">
        <v>24</v>
      </c>
      <c r="B100" s="4">
        <v>2.6499687000000001E-2</v>
      </c>
      <c r="F100" s="4" t="s">
        <v>15</v>
      </c>
      <c r="G100" s="4">
        <v>0.18302479299999999</v>
      </c>
    </row>
    <row r="101" spans="1:7" x14ac:dyDescent="0.35">
      <c r="A101" s="4" t="s">
        <v>29</v>
      </c>
      <c r="B101" s="4">
        <v>3.4862657999999998E-2</v>
      </c>
      <c r="F101" s="4" t="s">
        <v>15</v>
      </c>
      <c r="G101" s="4">
        <v>0.67773722599999997</v>
      </c>
    </row>
    <row r="102" spans="1:7" x14ac:dyDescent="0.35">
      <c r="A102" s="4" t="s">
        <v>29</v>
      </c>
      <c r="B102" s="4">
        <v>3.9209683000000002E-2</v>
      </c>
      <c r="F102" s="4" t="s">
        <v>15</v>
      </c>
      <c r="G102" s="4">
        <v>0.17649769600000001</v>
      </c>
    </row>
    <row r="103" spans="1:7" x14ac:dyDescent="0.35">
      <c r="A103" s="4" t="s">
        <v>29</v>
      </c>
      <c r="B103" s="4">
        <v>4.2045529999999998E-2</v>
      </c>
      <c r="F103" s="4" t="s">
        <v>15</v>
      </c>
      <c r="G103" s="4">
        <v>0.13398305099999999</v>
      </c>
    </row>
    <row r="104" spans="1:7" x14ac:dyDescent="0.35">
      <c r="A104" s="4" t="s">
        <v>29</v>
      </c>
      <c r="B104" s="4">
        <v>3.4700643000000003E-2</v>
      </c>
      <c r="F104" s="4" t="s">
        <v>15</v>
      </c>
      <c r="G104" s="4">
        <v>0.35300216000000001</v>
      </c>
    </row>
    <row r="105" spans="1:7" x14ac:dyDescent="0.35">
      <c r="A105" s="4" t="s">
        <v>29</v>
      </c>
      <c r="B105" s="4">
        <v>3.2868297999999997E-2</v>
      </c>
      <c r="F105" s="4" t="s">
        <v>15</v>
      </c>
      <c r="G105" s="4">
        <v>0.419468691</v>
      </c>
    </row>
    <row r="106" spans="1:7" x14ac:dyDescent="0.35">
      <c r="A106" s="4" t="s">
        <v>29</v>
      </c>
      <c r="B106" s="4">
        <v>3.5413904000000003E-2</v>
      </c>
      <c r="F106" s="4" t="s">
        <v>17</v>
      </c>
      <c r="G106" s="4">
        <v>0.101437372</v>
      </c>
    </row>
    <row r="107" spans="1:7" x14ac:dyDescent="0.35">
      <c r="A107" s="4" t="s">
        <v>30</v>
      </c>
      <c r="B107" s="4">
        <v>3.2553295000000003E-2</v>
      </c>
      <c r="F107" s="4" t="s">
        <v>17</v>
      </c>
      <c r="G107" s="4">
        <v>8.3594594999999994E-2</v>
      </c>
    </row>
    <row r="108" spans="1:7" x14ac:dyDescent="0.35">
      <c r="A108" s="4" t="s">
        <v>30</v>
      </c>
      <c r="B108" s="4">
        <v>3.8207321000000002E-2</v>
      </c>
      <c r="F108" s="4" t="s">
        <v>17</v>
      </c>
      <c r="G108" s="4">
        <v>0.12751918200000001</v>
      </c>
    </row>
    <row r="109" spans="1:7" x14ac:dyDescent="0.35">
      <c r="A109" s="4" t="s">
        <v>30</v>
      </c>
      <c r="B109" s="4">
        <v>4.5226950000000002E-2</v>
      </c>
      <c r="F109" s="4" t="s">
        <v>17</v>
      </c>
      <c r="G109" s="4">
        <v>0.23041162200000001</v>
      </c>
    </row>
    <row r="110" spans="1:7" x14ac:dyDescent="0.35">
      <c r="A110" s="4" t="s">
        <v>30</v>
      </c>
      <c r="B110" s="4">
        <v>3.4260791999999998E-2</v>
      </c>
      <c r="F110" s="4" t="s">
        <v>17</v>
      </c>
      <c r="G110" s="4">
        <v>0.23321678300000001</v>
      </c>
    </row>
    <row r="111" spans="1:7" x14ac:dyDescent="0.35">
      <c r="A111" s="4" t="s">
        <v>30</v>
      </c>
      <c r="B111" s="4">
        <v>3.2427843999999997E-2</v>
      </c>
      <c r="F111" s="4" t="s">
        <v>17</v>
      </c>
      <c r="G111" s="4">
        <v>0.15692082099999999</v>
      </c>
    </row>
    <row r="112" spans="1:7" x14ac:dyDescent="0.35">
      <c r="A112" s="4" t="s">
        <v>30</v>
      </c>
      <c r="B112" s="4">
        <v>3.4333895000000003E-2</v>
      </c>
      <c r="F112" s="4" t="s">
        <v>17</v>
      </c>
      <c r="G112" s="4">
        <v>0.47281501300000001</v>
      </c>
    </row>
    <row r="113" spans="1:7" x14ac:dyDescent="0.35">
      <c r="A113" s="4" t="s">
        <v>30</v>
      </c>
      <c r="B113" s="4">
        <v>3.1530471999999997E-2</v>
      </c>
      <c r="F113" s="4" t="s">
        <v>17</v>
      </c>
      <c r="G113" s="4">
        <v>0.201438849</v>
      </c>
    </row>
    <row r="114" spans="1:7" x14ac:dyDescent="0.35">
      <c r="A114" s="4" t="s">
        <v>15</v>
      </c>
      <c r="B114" s="4">
        <v>8.6596026000000006E-2</v>
      </c>
      <c r="F114" s="4" t="s">
        <v>17</v>
      </c>
      <c r="G114" s="4">
        <v>0.138049536</v>
      </c>
    </row>
    <row r="115" spans="1:7" x14ac:dyDescent="0.35">
      <c r="A115" s="4" t="s">
        <v>15</v>
      </c>
      <c r="B115" s="4">
        <v>0.16521951200000001</v>
      </c>
      <c r="F115" s="4" t="s">
        <v>26</v>
      </c>
      <c r="G115" s="4">
        <v>7.7220920999999998E-2</v>
      </c>
    </row>
    <row r="116" spans="1:7" x14ac:dyDescent="0.35">
      <c r="A116" s="4" t="s">
        <v>15</v>
      </c>
      <c r="B116" s="4">
        <v>0.10431784099999999</v>
      </c>
      <c r="F116" s="4" t="s">
        <v>26</v>
      </c>
      <c r="G116" s="4">
        <v>5.0602094E-2</v>
      </c>
    </row>
    <row r="117" spans="1:7" x14ac:dyDescent="0.35">
      <c r="A117" s="4" t="s">
        <v>15</v>
      </c>
      <c r="B117" s="4">
        <v>7.7532258000000007E-2</v>
      </c>
      <c r="F117" s="4" t="s">
        <v>26</v>
      </c>
      <c r="G117" s="4">
        <v>5.8457007999999998E-2</v>
      </c>
    </row>
    <row r="118" spans="1:7" x14ac:dyDescent="0.35">
      <c r="A118" s="4" t="s">
        <v>15</v>
      </c>
      <c r="B118" s="4">
        <v>0.13312236299999999</v>
      </c>
      <c r="F118" s="4" t="s">
        <v>26</v>
      </c>
      <c r="G118" s="4">
        <v>5.9912663999999997E-2</v>
      </c>
    </row>
    <row r="119" spans="1:7" x14ac:dyDescent="0.35">
      <c r="A119" s="4" t="s">
        <v>15</v>
      </c>
      <c r="B119" s="4">
        <v>6.0816732999999998E-2</v>
      </c>
      <c r="F119" s="4" t="s">
        <v>26</v>
      </c>
      <c r="G119" s="4">
        <v>3.4015636000000002E-2</v>
      </c>
    </row>
    <row r="120" spans="1:7" x14ac:dyDescent="0.35">
      <c r="A120" s="4" t="s">
        <v>15</v>
      </c>
      <c r="B120" s="4">
        <v>7.6630036999999998E-2</v>
      </c>
      <c r="F120" s="4" t="s">
        <v>26</v>
      </c>
      <c r="G120" s="4">
        <v>4.8858396999999998E-2</v>
      </c>
    </row>
    <row r="121" spans="1:7" x14ac:dyDescent="0.35">
      <c r="A121" s="4" t="s">
        <v>15</v>
      </c>
      <c r="B121" s="4">
        <v>0.137302905</v>
      </c>
      <c r="F121" s="4" t="s">
        <v>26</v>
      </c>
      <c r="G121" s="4">
        <v>6.3077703999999998E-2</v>
      </c>
    </row>
    <row r="122" spans="1:7" x14ac:dyDescent="0.35">
      <c r="A122" s="4" t="s">
        <v>15</v>
      </c>
      <c r="B122" s="4">
        <v>0.109805556</v>
      </c>
      <c r="F122" s="4" t="s">
        <v>26</v>
      </c>
      <c r="G122" s="4">
        <v>3.9297423999999997E-2</v>
      </c>
    </row>
    <row r="123" spans="1:7" x14ac:dyDescent="0.35">
      <c r="A123" s="4" t="s">
        <v>17</v>
      </c>
      <c r="B123" s="4">
        <v>5.9174943000000001E-2</v>
      </c>
      <c r="F123" s="4" t="s">
        <v>26</v>
      </c>
      <c r="G123" s="4">
        <v>3.8901682999999999E-2</v>
      </c>
    </row>
    <row r="124" spans="1:7" x14ac:dyDescent="0.35">
      <c r="A124" s="4" t="s">
        <v>17</v>
      </c>
      <c r="B124" s="4">
        <v>6.3986766E-2</v>
      </c>
      <c r="F124" s="4" t="s">
        <v>26</v>
      </c>
      <c r="G124" s="4">
        <v>2.6847960000000001E-2</v>
      </c>
    </row>
    <row r="125" spans="1:7" x14ac:dyDescent="0.35">
      <c r="A125" s="4" t="s">
        <v>17</v>
      </c>
      <c r="B125" s="4">
        <v>6.2540716999999996E-2</v>
      </c>
      <c r="F125" s="4" t="s">
        <v>26</v>
      </c>
      <c r="G125" s="4">
        <v>3.8522498000000002E-2</v>
      </c>
    </row>
    <row r="126" spans="1:7" x14ac:dyDescent="0.35">
      <c r="A126" s="4" t="s">
        <v>17</v>
      </c>
      <c r="B126" s="4">
        <v>6.3668507999999999E-2</v>
      </c>
      <c r="F126" s="4" t="s">
        <v>26</v>
      </c>
      <c r="G126" s="4">
        <v>2.8638238999999999E-2</v>
      </c>
    </row>
    <row r="127" spans="1:7" x14ac:dyDescent="0.35">
      <c r="A127" s="4" t="s">
        <v>17</v>
      </c>
      <c r="B127" s="4">
        <v>0.10197297299999999</v>
      </c>
      <c r="F127" s="4" t="s">
        <v>26</v>
      </c>
      <c r="G127" s="4">
        <v>3.0492147000000001E-2</v>
      </c>
    </row>
    <row r="128" spans="1:7" x14ac:dyDescent="0.35">
      <c r="A128" s="4" t="s">
        <v>26</v>
      </c>
      <c r="B128" s="4">
        <v>3.2028183000000002E-2</v>
      </c>
      <c r="F128" s="4" t="s">
        <v>26</v>
      </c>
      <c r="G128" s="4">
        <v>2.4598930000000001E-2</v>
      </c>
    </row>
    <row r="129" spans="1:7" x14ac:dyDescent="0.35">
      <c r="A129" s="4" t="s">
        <v>26</v>
      </c>
      <c r="B129" s="4">
        <v>3.3810055999999998E-2</v>
      </c>
      <c r="F129" s="4" t="s">
        <v>26</v>
      </c>
      <c r="G129" s="4">
        <v>3.4794802E-2</v>
      </c>
    </row>
    <row r="130" spans="1:7" x14ac:dyDescent="0.35">
      <c r="A130" s="4" t="s">
        <v>26</v>
      </c>
      <c r="B130" s="4">
        <v>3.439528E-2</v>
      </c>
      <c r="F130" s="4" t="s">
        <v>26</v>
      </c>
      <c r="G130" s="4">
        <v>3.8657718000000001E-2</v>
      </c>
    </row>
    <row r="131" spans="1:7" x14ac:dyDescent="0.35">
      <c r="A131" s="4" t="s">
        <v>26</v>
      </c>
      <c r="B131" s="4">
        <v>3.5314058000000002E-2</v>
      </c>
      <c r="F131" s="4" t="s">
        <v>28</v>
      </c>
      <c r="G131" s="4">
        <v>8.9466247999999998E-2</v>
      </c>
    </row>
    <row r="132" spans="1:7" x14ac:dyDescent="0.35">
      <c r="A132" s="4" t="s">
        <v>26</v>
      </c>
      <c r="B132" s="4">
        <v>3.8035903000000003E-2</v>
      </c>
      <c r="F132" s="4" t="s">
        <v>28</v>
      </c>
      <c r="G132" s="4">
        <v>6.6048723000000004E-2</v>
      </c>
    </row>
    <row r="133" spans="1:7" x14ac:dyDescent="0.35">
      <c r="A133" s="4" t="s">
        <v>26</v>
      </c>
      <c r="B133" s="4">
        <v>4.2473245999999999E-2</v>
      </c>
      <c r="F133" s="4" t="s">
        <v>28</v>
      </c>
      <c r="G133" s="4">
        <v>5.3837638E-2</v>
      </c>
    </row>
    <row r="134" spans="1:7" x14ac:dyDescent="0.35">
      <c r="A134" s="4" t="s">
        <v>26</v>
      </c>
      <c r="B134" s="4">
        <v>3.6252804999999999E-2</v>
      </c>
      <c r="F134" s="4" t="s">
        <v>28</v>
      </c>
      <c r="G134" s="4">
        <v>4.0607903000000001E-2</v>
      </c>
    </row>
    <row r="135" spans="1:7" x14ac:dyDescent="0.35">
      <c r="A135" s="4" t="s">
        <v>26</v>
      </c>
      <c r="B135" s="4">
        <v>3.8067009999999998E-2</v>
      </c>
      <c r="F135" s="4" t="s">
        <v>28</v>
      </c>
      <c r="G135" s="4">
        <v>2.9170785000000001E-2</v>
      </c>
    </row>
    <row r="136" spans="1:7" x14ac:dyDescent="0.35">
      <c r="A136" s="4" t="s">
        <v>26</v>
      </c>
      <c r="B136" s="4">
        <v>4.1908908000000002E-2</v>
      </c>
      <c r="F136" s="4" t="s">
        <v>28</v>
      </c>
      <c r="G136" s="4">
        <v>3.6963056000000001E-2</v>
      </c>
    </row>
    <row r="137" spans="1:7" x14ac:dyDescent="0.35">
      <c r="A137" s="4" t="s">
        <v>28</v>
      </c>
      <c r="B137" s="4">
        <v>3.1797448999999998E-2</v>
      </c>
      <c r="F137" s="4" t="s">
        <v>28</v>
      </c>
      <c r="G137" s="4">
        <v>2.8590266999999999E-2</v>
      </c>
    </row>
    <row r="138" spans="1:7" x14ac:dyDescent="0.35">
      <c r="A138" s="4" t="s">
        <v>28</v>
      </c>
      <c r="B138" s="4">
        <v>3.0132032E-2</v>
      </c>
      <c r="F138" s="4" t="s">
        <v>28</v>
      </c>
      <c r="G138" s="4">
        <v>3.1502334999999999E-2</v>
      </c>
    </row>
    <row r="139" spans="1:7" x14ac:dyDescent="0.35">
      <c r="A139" s="4" t="s">
        <v>28</v>
      </c>
      <c r="B139" s="4">
        <v>3.4472703E-2</v>
      </c>
      <c r="F139" s="4" t="s">
        <v>28</v>
      </c>
      <c r="G139" s="4">
        <v>2.7410128999999998E-2</v>
      </c>
    </row>
    <row r="140" spans="1:7" x14ac:dyDescent="0.35">
      <c r="A140" s="4" t="s">
        <v>28</v>
      </c>
      <c r="B140" s="4">
        <v>3.9847602000000003E-2</v>
      </c>
      <c r="F140" s="4" t="s">
        <v>28</v>
      </c>
      <c r="G140" s="4">
        <v>5.8864606E-2</v>
      </c>
    </row>
    <row r="141" spans="1:7" x14ac:dyDescent="0.35">
      <c r="A141" s="4" t="s">
        <v>28</v>
      </c>
      <c r="B141" s="4">
        <v>3.5063731000000001E-2</v>
      </c>
      <c r="F141" s="4" t="s">
        <v>28</v>
      </c>
      <c r="G141" s="4">
        <v>3.7366693999999999E-2</v>
      </c>
    </row>
    <row r="142" spans="1:7" x14ac:dyDescent="0.35">
      <c r="A142" s="4" t="s">
        <v>28</v>
      </c>
      <c r="B142" s="4">
        <v>3.2586680999999999E-2</v>
      </c>
      <c r="F142" s="4" t="s">
        <v>28</v>
      </c>
      <c r="G142" s="4">
        <v>3.3236163999999999E-2</v>
      </c>
    </row>
    <row r="143" spans="1:7" x14ac:dyDescent="0.35">
      <c r="A143" s="4" t="s">
        <v>28</v>
      </c>
      <c r="B143" s="4">
        <v>3.6073090000000002E-2</v>
      </c>
      <c r="F143" s="4" t="s">
        <v>28</v>
      </c>
      <c r="G143" s="4">
        <v>3.2715776000000002E-2</v>
      </c>
    </row>
    <row r="144" spans="1:7" x14ac:dyDescent="0.35">
      <c r="A144" s="4" t="s">
        <v>34</v>
      </c>
      <c r="B144" s="4">
        <v>3.5141700404858298E-2</v>
      </c>
      <c r="F144" s="4" t="s">
        <v>28</v>
      </c>
      <c r="G144" s="4">
        <v>3.2995495E-2</v>
      </c>
    </row>
    <row r="145" spans="1:7" x14ac:dyDescent="0.35">
      <c r="A145" s="4" t="s">
        <v>34</v>
      </c>
      <c r="B145" s="4">
        <v>3.7678375411635566E-2</v>
      </c>
      <c r="F145" s="4" t="s">
        <v>28</v>
      </c>
      <c r="G145" s="4">
        <v>3.8659128000000001E-2</v>
      </c>
    </row>
    <row r="146" spans="1:7" x14ac:dyDescent="0.35">
      <c r="A146" s="4" t="s">
        <v>34</v>
      </c>
      <c r="B146" s="4">
        <v>3.8931169557918303E-2</v>
      </c>
      <c r="F146" s="4" t="s">
        <v>34</v>
      </c>
      <c r="G146" s="4">
        <v>6.7166614370881714E-2</v>
      </c>
    </row>
    <row r="147" spans="1:7" x14ac:dyDescent="0.35">
      <c r="A147" s="4" t="s">
        <v>34</v>
      </c>
      <c r="B147" s="4">
        <v>4.2114863199408437E-2</v>
      </c>
      <c r="F147" s="4" t="s">
        <v>34</v>
      </c>
      <c r="G147" s="4">
        <v>6.6333958724202627E-2</v>
      </c>
    </row>
    <row r="148" spans="1:7" x14ac:dyDescent="0.35">
      <c r="A148" s="4" t="s">
        <v>34</v>
      </c>
      <c r="B148" s="4">
        <v>3.5375000000000004E-2</v>
      </c>
      <c r="F148" s="4" t="s">
        <v>34</v>
      </c>
      <c r="G148" s="4">
        <v>7.2968749999999985E-2</v>
      </c>
    </row>
    <row r="149" spans="1:7" x14ac:dyDescent="0.35">
      <c r="A149" s="4" t="s">
        <v>35</v>
      </c>
      <c r="B149" s="4">
        <v>3.3308434484905065E-2</v>
      </c>
      <c r="F149" s="4" t="s">
        <v>34</v>
      </c>
      <c r="G149" s="4">
        <v>5.9618042924699896E-2</v>
      </c>
    </row>
    <row r="150" spans="1:7" x14ac:dyDescent="0.35">
      <c r="A150" s="4" t="s">
        <v>35</v>
      </c>
      <c r="B150" s="4">
        <v>3.0356663984982574E-2</v>
      </c>
      <c r="F150" s="4" t="s">
        <v>34</v>
      </c>
      <c r="G150" s="4">
        <v>4.7060572277963585E-2</v>
      </c>
    </row>
    <row r="151" spans="1:7" x14ac:dyDescent="0.35">
      <c r="A151" s="4" t="s">
        <v>35</v>
      </c>
      <c r="B151" s="4">
        <v>3.0971571383942516E-2</v>
      </c>
      <c r="F151" s="4" t="s">
        <v>34</v>
      </c>
      <c r="G151" s="4">
        <v>4.4981581184471521E-2</v>
      </c>
    </row>
    <row r="152" spans="1:7" x14ac:dyDescent="0.35">
      <c r="A152" s="4" t="s">
        <v>35</v>
      </c>
      <c r="B152" s="4">
        <v>2.8221398795738772E-2</v>
      </c>
      <c r="F152" s="4" t="s">
        <v>34</v>
      </c>
      <c r="G152" s="4">
        <v>3.6845329249617149E-2</v>
      </c>
    </row>
    <row r="153" spans="1:7" x14ac:dyDescent="0.35">
      <c r="A153" s="4" t="s">
        <v>34</v>
      </c>
      <c r="B153" s="4">
        <v>4.7292023279698725E-2</v>
      </c>
      <c r="F153" s="4" t="s">
        <v>34</v>
      </c>
      <c r="G153" s="4">
        <v>6.2459102902374664E-2</v>
      </c>
    </row>
    <row r="154" spans="1:7" x14ac:dyDescent="0.35">
      <c r="A154" s="4" t="s">
        <v>34</v>
      </c>
      <c r="B154" s="4">
        <v>6.0323216397319669E-2</v>
      </c>
      <c r="F154" s="4" t="s">
        <v>34</v>
      </c>
      <c r="G154" s="4">
        <v>6.9562469615945546E-2</v>
      </c>
    </row>
    <row r="155" spans="1:7" x14ac:dyDescent="0.35">
      <c r="A155" s="4" t="s">
        <v>34</v>
      </c>
      <c r="B155" s="4">
        <v>5.8212689901697943E-2</v>
      </c>
      <c r="F155" s="4" t="s">
        <v>34</v>
      </c>
      <c r="G155" s="4">
        <v>7.329082536308891E-2</v>
      </c>
    </row>
    <row r="156" spans="1:7" x14ac:dyDescent="0.35">
      <c r="A156" s="4" t="s">
        <v>34</v>
      </c>
      <c r="B156" s="4">
        <v>6.2975420439844762E-2</v>
      </c>
      <c r="F156" s="4" t="s">
        <v>34</v>
      </c>
      <c r="G156" s="4">
        <v>6.4617954070981212E-2</v>
      </c>
    </row>
    <row r="157" spans="1:7" x14ac:dyDescent="0.35">
      <c r="A157" s="4" t="s">
        <v>71</v>
      </c>
      <c r="B157" s="4">
        <v>5.0231340026189432E-2</v>
      </c>
      <c r="F157" s="4" t="s">
        <v>34</v>
      </c>
      <c r="G157" s="4">
        <v>5.352861035422344E-2</v>
      </c>
    </row>
    <row r="158" spans="1:7" x14ac:dyDescent="0.35">
      <c r="A158" s="4" t="s">
        <v>71</v>
      </c>
      <c r="B158" s="4">
        <v>4.9420560747663544E-2</v>
      </c>
      <c r="F158" s="4" t="s">
        <v>35</v>
      </c>
      <c r="G158" s="4">
        <v>8.4551668677121036E-2</v>
      </c>
    </row>
    <row r="159" spans="1:7" x14ac:dyDescent="0.35">
      <c r="A159" s="4" t="s">
        <v>71</v>
      </c>
      <c r="B159" s="4">
        <v>4.8534482758620691E-2</v>
      </c>
      <c r="F159" s="4" t="s">
        <v>35</v>
      </c>
      <c r="G159" s="4">
        <v>6.1888601991884916E-2</v>
      </c>
    </row>
    <row r="160" spans="1:7" x14ac:dyDescent="0.35">
      <c r="A160" s="4" t="s">
        <v>71</v>
      </c>
      <c r="B160" s="4">
        <v>4.9019759783029832E-2</v>
      </c>
      <c r="F160" s="4" t="s">
        <v>35</v>
      </c>
      <c r="G160" s="4">
        <v>5.2895600787918572E-2</v>
      </c>
    </row>
    <row r="161" spans="1:7" x14ac:dyDescent="0.35">
      <c r="A161" s="4" t="s">
        <v>71</v>
      </c>
      <c r="B161" s="4">
        <v>4.0850746268656715E-2</v>
      </c>
      <c r="F161" s="4" t="s">
        <v>35</v>
      </c>
      <c r="G161" s="4">
        <v>6.9236537150647579E-2</v>
      </c>
    </row>
    <row r="162" spans="1:7" x14ac:dyDescent="0.35">
      <c r="A162" s="4" t="s">
        <v>71</v>
      </c>
      <c r="B162" s="4">
        <v>4.440863680309378E-2</v>
      </c>
      <c r="F162" s="4" t="s">
        <v>35</v>
      </c>
      <c r="G162" s="4">
        <v>8.0953687821612344E-2</v>
      </c>
    </row>
    <row r="163" spans="1:7" x14ac:dyDescent="0.35">
      <c r="A163" s="4" t="s">
        <v>71</v>
      </c>
      <c r="B163" s="4">
        <v>5.3476702508960583E-2</v>
      </c>
      <c r="F163" s="4" t="s">
        <v>35</v>
      </c>
      <c r="G163" s="4">
        <v>2.8791878172588835E-2</v>
      </c>
    </row>
    <row r="164" spans="1:7" x14ac:dyDescent="0.35">
      <c r="A164" s="4" t="s">
        <v>71</v>
      </c>
      <c r="B164" s="4">
        <v>5.4460887949260038E-2</v>
      </c>
      <c r="F164" s="4" t="s">
        <v>35</v>
      </c>
      <c r="G164" s="4">
        <v>6.5779816513761469E-2</v>
      </c>
    </row>
    <row r="165" spans="1:7" x14ac:dyDescent="0.35">
      <c r="A165" s="4" t="s">
        <v>71</v>
      </c>
      <c r="B165" s="4">
        <v>4.8693181818181823E-2</v>
      </c>
      <c r="F165" s="4" t="s">
        <v>35</v>
      </c>
      <c r="G165" s="4">
        <v>8.9562419562419546E-2</v>
      </c>
    </row>
    <row r="166" spans="1:7" x14ac:dyDescent="0.35">
      <c r="A166" s="4" t="s">
        <v>71</v>
      </c>
      <c r="B166" s="4">
        <v>4.7454695222405259E-2</v>
      </c>
      <c r="F166" s="4" t="s">
        <v>35</v>
      </c>
      <c r="G166" s="4">
        <v>9.0167364016736404E-2</v>
      </c>
    </row>
    <row r="167" spans="1:7" x14ac:dyDescent="0.35">
      <c r="A167" s="4" t="s">
        <v>35</v>
      </c>
      <c r="B167" s="4">
        <v>4.7116342236306015E-2</v>
      </c>
      <c r="F167" s="4" t="s">
        <v>35</v>
      </c>
      <c r="G167" s="4">
        <v>7.060915626182368E-2</v>
      </c>
    </row>
    <row r="168" spans="1:7" x14ac:dyDescent="0.35">
      <c r="A168" s="4" t="s">
        <v>35</v>
      </c>
      <c r="B168" s="4">
        <v>5.1093836757357035E-2</v>
      </c>
      <c r="F168" s="4" t="s">
        <v>34</v>
      </c>
      <c r="G168" s="4">
        <v>9.8155825589706924E-2</v>
      </c>
    </row>
    <row r="169" spans="1:7" x14ac:dyDescent="0.35">
      <c r="A169" s="4" t="s">
        <v>35</v>
      </c>
      <c r="B169" s="4">
        <v>4.4780196329492102E-2</v>
      </c>
      <c r="F169" s="4" t="s">
        <v>34</v>
      </c>
      <c r="G169" s="4">
        <v>0.11420468557336623</v>
      </c>
    </row>
    <row r="170" spans="1:7" x14ac:dyDescent="0.35">
      <c r="A170" s="4" t="s">
        <v>35</v>
      </c>
      <c r="B170" s="4">
        <v>5.3320105820105823E-2</v>
      </c>
      <c r="F170" s="4" t="s">
        <v>34</v>
      </c>
      <c r="G170" s="4">
        <v>9.1722643553629468E-2</v>
      </c>
    </row>
    <row r="171" spans="1:7" x14ac:dyDescent="0.35">
      <c r="A171" s="4" t="s">
        <v>32</v>
      </c>
      <c r="B171" s="4">
        <v>4.0256177737474488E-2</v>
      </c>
      <c r="F171" s="4" t="s">
        <v>34</v>
      </c>
      <c r="G171" s="4">
        <v>8.9315525876460786E-2</v>
      </c>
    </row>
    <row r="172" spans="1:7" x14ac:dyDescent="0.35">
      <c r="A172" s="4" t="s">
        <v>32</v>
      </c>
      <c r="B172" s="4">
        <v>4.4381578947368418E-2</v>
      </c>
      <c r="F172" s="4" t="s">
        <v>34</v>
      </c>
      <c r="G172" s="4">
        <v>7.0421561852107808E-2</v>
      </c>
    </row>
    <row r="173" spans="1:7" x14ac:dyDescent="0.35">
      <c r="A173" s="4" t="s">
        <v>32</v>
      </c>
      <c r="B173" s="4">
        <v>3.7802757158006364E-2</v>
      </c>
      <c r="F173" s="4" t="s">
        <v>34</v>
      </c>
      <c r="G173" s="4">
        <v>7.2163814180929098E-2</v>
      </c>
    </row>
    <row r="174" spans="1:7" x14ac:dyDescent="0.35">
      <c r="A174" s="4" t="s">
        <v>32</v>
      </c>
      <c r="B174" s="4">
        <v>3.1651624548736462E-2</v>
      </c>
      <c r="F174" s="4" t="s">
        <v>34</v>
      </c>
      <c r="G174" s="4">
        <v>5.1156963890935887E-2</v>
      </c>
    </row>
    <row r="175" spans="1:7" x14ac:dyDescent="0.35">
      <c r="A175" s="4" t="s">
        <v>32</v>
      </c>
      <c r="B175" s="4">
        <v>3.5924404272801969E-2</v>
      </c>
      <c r="F175" s="4" t="s">
        <v>34</v>
      </c>
      <c r="G175" s="4">
        <v>5.8444444444444431E-2</v>
      </c>
    </row>
    <row r="176" spans="1:7" x14ac:dyDescent="0.35">
      <c r="A176" s="4" t="s">
        <v>32</v>
      </c>
      <c r="B176" s="4">
        <v>4.2706351641607854E-2</v>
      </c>
      <c r="F176" s="4" t="s">
        <v>71</v>
      </c>
      <c r="G176" s="4">
        <v>0.14206498194945846</v>
      </c>
    </row>
    <row r="177" spans="1:7" x14ac:dyDescent="0.35">
      <c r="A177" s="4" t="s">
        <v>33</v>
      </c>
      <c r="B177" s="4">
        <v>4.7050990581357588E-2</v>
      </c>
      <c r="F177" s="4" t="s">
        <v>71</v>
      </c>
      <c r="G177" s="4">
        <v>0.18309407665505228</v>
      </c>
    </row>
    <row r="178" spans="1:7" x14ac:dyDescent="0.35">
      <c r="A178" s="4" t="s">
        <v>33</v>
      </c>
      <c r="B178" s="4">
        <v>3.4486765655261459E-2</v>
      </c>
      <c r="F178" s="4" t="s">
        <v>71</v>
      </c>
      <c r="G178" s="4">
        <v>0.13778677462887992</v>
      </c>
    </row>
    <row r="179" spans="1:7" x14ac:dyDescent="0.35">
      <c r="A179" s="4" t="s">
        <v>33</v>
      </c>
      <c r="B179" s="4">
        <v>4.2124960355217254E-2</v>
      </c>
      <c r="F179" s="4" t="s">
        <v>71</v>
      </c>
      <c r="G179" s="4">
        <v>0.13505291005291004</v>
      </c>
    </row>
    <row r="180" spans="1:7" x14ac:dyDescent="0.35">
      <c r="A180" s="4" t="s">
        <v>33</v>
      </c>
      <c r="B180" s="4">
        <v>4.0612959719789836E-2</v>
      </c>
      <c r="F180" s="4" t="s">
        <v>71</v>
      </c>
      <c r="G180" s="4">
        <v>0.12588940706195872</v>
      </c>
    </row>
    <row r="181" spans="1:7" x14ac:dyDescent="0.35">
      <c r="A181" s="4" t="s">
        <v>33</v>
      </c>
      <c r="B181" s="4">
        <v>3.5224438902743148E-2</v>
      </c>
      <c r="F181" s="4" t="s">
        <v>71</v>
      </c>
      <c r="G181" s="4">
        <v>0.15233888486603911</v>
      </c>
    </row>
    <row r="182" spans="1:7" x14ac:dyDescent="0.35">
      <c r="A182" s="4" t="s">
        <v>32</v>
      </c>
      <c r="B182" s="4">
        <v>4.6077377753895761E-2</v>
      </c>
      <c r="F182" s="4" t="s">
        <v>71</v>
      </c>
      <c r="G182" s="4">
        <v>0.11788373612018289</v>
      </c>
    </row>
    <row r="183" spans="1:7" x14ac:dyDescent="0.35">
      <c r="A183" s="4" t="s">
        <v>32</v>
      </c>
      <c r="B183" s="4">
        <v>5.7019268580416831E-2</v>
      </c>
      <c r="F183" s="4" t="s">
        <v>71</v>
      </c>
      <c r="G183" s="4">
        <v>0.13555284056200367</v>
      </c>
    </row>
    <row r="184" spans="1:7" x14ac:dyDescent="0.35">
      <c r="A184" s="4" t="s">
        <v>32</v>
      </c>
      <c r="B184" s="4">
        <v>4.7595744680851065E-2</v>
      </c>
      <c r="F184" s="4" t="s">
        <v>71</v>
      </c>
      <c r="G184" s="4">
        <v>0.12658008658008657</v>
      </c>
    </row>
    <row r="185" spans="1:7" x14ac:dyDescent="0.35">
      <c r="A185" s="4" t="s">
        <v>32</v>
      </c>
      <c r="B185" s="4">
        <v>5.4948195784208655E-2</v>
      </c>
      <c r="F185" s="4" t="s">
        <v>71</v>
      </c>
      <c r="G185" s="4">
        <v>0.15665221162185602</v>
      </c>
    </row>
    <row r="186" spans="1:7" x14ac:dyDescent="0.35">
      <c r="A186" s="4" t="s">
        <v>33</v>
      </c>
      <c r="B186" s="4">
        <v>5.2363840539023022E-2</v>
      </c>
      <c r="F186" s="4" t="s">
        <v>71</v>
      </c>
      <c r="G186" s="4">
        <v>0.19610020311442111</v>
      </c>
    </row>
    <row r="187" spans="1:7" x14ac:dyDescent="0.35">
      <c r="A187" s="4" t="s">
        <v>33</v>
      </c>
      <c r="B187" s="4">
        <v>5.5028386050283866E-2</v>
      </c>
      <c r="F187" s="4" t="s">
        <v>35</v>
      </c>
      <c r="G187" s="4">
        <v>0.14886097152428809</v>
      </c>
    </row>
    <row r="188" spans="1:7" x14ac:dyDescent="0.35">
      <c r="A188" s="4" t="s">
        <v>33</v>
      </c>
      <c r="B188" s="4">
        <v>4.9563106796116502E-2</v>
      </c>
      <c r="F188" s="4" t="s">
        <v>35</v>
      </c>
      <c r="G188" s="4">
        <v>0.12395539033457248</v>
      </c>
    </row>
    <row r="189" spans="1:7" x14ac:dyDescent="0.35">
      <c r="A189" s="4" t="s">
        <v>33</v>
      </c>
      <c r="B189" s="4">
        <v>4.6951827242524911E-2</v>
      </c>
      <c r="F189" s="4" t="s">
        <v>35</v>
      </c>
      <c r="G189" s="4">
        <v>0.12865671641791043</v>
      </c>
    </row>
    <row r="190" spans="1:7" x14ac:dyDescent="0.35">
      <c r="A190" s="4" t="s">
        <v>33</v>
      </c>
      <c r="B190" s="4">
        <v>5.0766319772942291E-2</v>
      </c>
      <c r="F190" s="4" t="s">
        <v>35</v>
      </c>
      <c r="G190" s="4">
        <v>9.756650675970345E-2</v>
      </c>
    </row>
    <row r="191" spans="1:7" x14ac:dyDescent="0.35">
      <c r="F191" s="4" t="s">
        <v>35</v>
      </c>
      <c r="G191" s="4">
        <v>9.4780578898225956E-2</v>
      </c>
    </row>
    <row r="192" spans="1:7" x14ac:dyDescent="0.35">
      <c r="F192" s="4" t="s">
        <v>35</v>
      </c>
      <c r="G192" s="4">
        <v>6.64236111111111E-2</v>
      </c>
    </row>
    <row r="193" spans="6:7" x14ac:dyDescent="0.35">
      <c r="F193" s="4" t="s">
        <v>35</v>
      </c>
      <c r="G193" s="4">
        <v>4.7846153846153844E-2</v>
      </c>
    </row>
    <row r="194" spans="6:7" x14ac:dyDescent="0.35">
      <c r="F194" s="4" t="s">
        <v>35</v>
      </c>
      <c r="G194" s="4">
        <v>8.0914169629253421E-2</v>
      </c>
    </row>
    <row r="195" spans="6:7" x14ac:dyDescent="0.35">
      <c r="F195" s="4" t="s">
        <v>35</v>
      </c>
      <c r="G195" s="4">
        <v>8.1940229885057475E-2</v>
      </c>
    </row>
    <row r="196" spans="6:7" x14ac:dyDescent="0.35">
      <c r="F196" s="4" t="s">
        <v>32</v>
      </c>
      <c r="G196" s="4">
        <v>6.3320500481231945E-2</v>
      </c>
    </row>
    <row r="197" spans="6:7" x14ac:dyDescent="0.35">
      <c r="F197" s="4" t="s">
        <v>32</v>
      </c>
      <c r="G197" s="4">
        <v>4.6072712744706347E-2</v>
      </c>
    </row>
    <row r="198" spans="6:7" x14ac:dyDescent="0.35">
      <c r="F198" s="4" t="s">
        <v>32</v>
      </c>
      <c r="G198" s="4">
        <v>3.6249999999999998E-2</v>
      </c>
    </row>
    <row r="199" spans="6:7" x14ac:dyDescent="0.35">
      <c r="F199" s="4" t="s">
        <v>32</v>
      </c>
      <c r="G199" s="4">
        <v>3.2273873873873871E-2</v>
      </c>
    </row>
    <row r="200" spans="6:7" x14ac:dyDescent="0.35">
      <c r="F200" s="4" t="s">
        <v>32</v>
      </c>
      <c r="G200" s="4">
        <v>2.3872411863458304E-2</v>
      </c>
    </row>
    <row r="201" spans="6:7" x14ac:dyDescent="0.35">
      <c r="F201" s="4" t="s">
        <v>32</v>
      </c>
      <c r="G201" s="4">
        <v>2.7472375690607734E-2</v>
      </c>
    </row>
    <row r="202" spans="6:7" x14ac:dyDescent="0.35">
      <c r="F202" s="4" t="s">
        <v>32</v>
      </c>
      <c r="G202" s="4">
        <v>3.7447124304267158E-2</v>
      </c>
    </row>
    <row r="203" spans="6:7" x14ac:dyDescent="0.35">
      <c r="F203" s="4" t="s">
        <v>32</v>
      </c>
      <c r="G203" s="4">
        <v>3.7452191821123859E-2</v>
      </c>
    </row>
    <row r="204" spans="6:7" x14ac:dyDescent="0.35">
      <c r="F204" s="4" t="s">
        <v>33</v>
      </c>
      <c r="G204" s="4">
        <v>9.1586345381526102E-2</v>
      </c>
    </row>
    <row r="205" spans="6:7" x14ac:dyDescent="0.35">
      <c r="F205" s="4" t="s">
        <v>33</v>
      </c>
      <c r="G205" s="4">
        <v>0.21606557377049182</v>
      </c>
    </row>
    <row r="206" spans="6:7" x14ac:dyDescent="0.35">
      <c r="F206" s="4" t="s">
        <v>33</v>
      </c>
      <c r="G206" s="4">
        <v>0.14252295795070083</v>
      </c>
    </row>
    <row r="207" spans="6:7" x14ac:dyDescent="0.35">
      <c r="F207" s="4" t="s">
        <v>33</v>
      </c>
      <c r="G207" s="4">
        <v>9.9960513326752223E-2</v>
      </c>
    </row>
    <row r="208" spans="6:7" x14ac:dyDescent="0.35">
      <c r="F208" s="4" t="s">
        <v>33</v>
      </c>
      <c r="G208" s="4">
        <v>4.9167652859960546E-2</v>
      </c>
    </row>
    <row r="209" spans="6:7" x14ac:dyDescent="0.35">
      <c r="F209" s="4" t="s">
        <v>33</v>
      </c>
      <c r="G209" s="4">
        <v>5.4996964177292051E-2</v>
      </c>
    </row>
    <row r="210" spans="6:7" x14ac:dyDescent="0.35">
      <c r="F210" s="4" t="s">
        <v>32</v>
      </c>
      <c r="G210" s="4">
        <v>7.2371364653243841E-2</v>
      </c>
    </row>
    <row r="211" spans="6:7" x14ac:dyDescent="0.35">
      <c r="F211" s="4" t="s">
        <v>32</v>
      </c>
      <c r="G211" s="4">
        <v>5.1357633386159528E-2</v>
      </c>
    </row>
    <row r="212" spans="6:7" x14ac:dyDescent="0.35">
      <c r="F212" s="4" t="s">
        <v>32</v>
      </c>
      <c r="G212" s="4">
        <v>4.5162876459741867E-2</v>
      </c>
    </row>
    <row r="213" spans="6:7" x14ac:dyDescent="0.35">
      <c r="F213" s="4" t="s">
        <v>32</v>
      </c>
      <c r="G213" s="4">
        <v>3.6313364055299537E-2</v>
      </c>
    </row>
    <row r="214" spans="6:7" x14ac:dyDescent="0.35">
      <c r="F214" s="4" t="s">
        <v>33</v>
      </c>
      <c r="G214" s="4">
        <v>6.428308823529412E-2</v>
      </c>
    </row>
    <row r="215" spans="6:7" x14ac:dyDescent="0.35">
      <c r="F215" s="4" t="s">
        <v>33</v>
      </c>
      <c r="G215" s="4">
        <v>8.0265486725663721E-2</v>
      </c>
    </row>
    <row r="216" spans="6:7" x14ac:dyDescent="0.35">
      <c r="F216" s="4" t="s">
        <v>33</v>
      </c>
      <c r="G216" s="4">
        <v>5.0916914928831512E-2</v>
      </c>
    </row>
    <row r="217" spans="6:7" x14ac:dyDescent="0.35">
      <c r="F217" s="4" t="s">
        <v>33</v>
      </c>
      <c r="G217" s="4">
        <v>4.5811732605729877E-2</v>
      </c>
    </row>
    <row r="218" spans="6:7" x14ac:dyDescent="0.35">
      <c r="F218" s="4" t="s">
        <v>33</v>
      </c>
      <c r="G218" s="4">
        <v>4.0698514652749901E-2</v>
      </c>
    </row>
  </sheetData>
  <mergeCells count="6">
    <mergeCell ref="A2:B2"/>
    <mergeCell ref="F2:G2"/>
    <mergeCell ref="A1:D1"/>
    <mergeCell ref="F1:I1"/>
    <mergeCell ref="H2:I2"/>
    <mergeCell ref="C2:D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F1D50-7405-4020-9943-48F8C2FDE552}">
  <dimension ref="A1:I28"/>
  <sheetViews>
    <sheetView topLeftCell="A13" workbookViewId="0">
      <selection activeCell="K22" sqref="K22"/>
    </sheetView>
  </sheetViews>
  <sheetFormatPr defaultRowHeight="14.5" x14ac:dyDescent="0.35"/>
  <sheetData>
    <row r="1" spans="1:9" x14ac:dyDescent="0.35">
      <c r="A1" s="46" t="s">
        <v>58</v>
      </c>
      <c r="B1" s="46"/>
      <c r="C1" s="46"/>
      <c r="D1" s="46"/>
      <c r="F1" s="46" t="s">
        <v>59</v>
      </c>
      <c r="G1" s="46"/>
      <c r="H1" s="46"/>
      <c r="I1" s="46"/>
    </row>
    <row r="2" spans="1:9" x14ac:dyDescent="0.35">
      <c r="A2" s="22" t="s">
        <v>79</v>
      </c>
      <c r="B2" s="22" t="s">
        <v>43</v>
      </c>
      <c r="C2" s="22" t="s">
        <v>79</v>
      </c>
      <c r="D2" s="22" t="s">
        <v>44</v>
      </c>
      <c r="F2" s="22" t="s">
        <v>79</v>
      </c>
      <c r="G2" s="22" t="s">
        <v>43</v>
      </c>
      <c r="H2" s="22" t="s">
        <v>79</v>
      </c>
      <c r="I2" s="22" t="s">
        <v>44</v>
      </c>
    </row>
    <row r="3" spans="1:9" x14ac:dyDescent="0.35">
      <c r="A3" s="35" t="s">
        <v>23</v>
      </c>
      <c r="B3" s="21">
        <v>83.766299482236832</v>
      </c>
      <c r="C3" s="35" t="s">
        <v>23</v>
      </c>
      <c r="D3" s="21">
        <v>278.84083376233707</v>
      </c>
      <c r="F3" s="35" t="s">
        <v>23</v>
      </c>
      <c r="G3" s="21">
        <v>24.384521863568274</v>
      </c>
      <c r="H3" s="35" t="s">
        <v>23</v>
      </c>
      <c r="I3" s="21">
        <v>124.74980747939249</v>
      </c>
    </row>
    <row r="4" spans="1:9" x14ac:dyDescent="0.35">
      <c r="A4" s="35" t="s">
        <v>23</v>
      </c>
      <c r="B4" s="21">
        <v>4.3720140470521756</v>
      </c>
      <c r="C4" s="35" t="s">
        <v>23</v>
      </c>
      <c r="D4" s="21">
        <v>50.154179897355277</v>
      </c>
      <c r="F4" s="35" t="s">
        <v>23</v>
      </c>
      <c r="G4" s="21">
        <v>5.8074055228420729</v>
      </c>
      <c r="H4" s="35" t="s">
        <v>23</v>
      </c>
      <c r="I4" s="21">
        <v>10.252428511375218</v>
      </c>
    </row>
    <row r="5" spans="1:9" x14ac:dyDescent="0.35">
      <c r="A5" s="35" t="s">
        <v>35</v>
      </c>
      <c r="B5" s="21">
        <v>19.070860502526191</v>
      </c>
      <c r="C5" s="35" t="s">
        <v>35</v>
      </c>
      <c r="D5" s="21">
        <v>4667.0591487675601</v>
      </c>
      <c r="F5" s="35" t="s">
        <v>35</v>
      </c>
      <c r="G5" s="21">
        <v>171.59857699278621</v>
      </c>
      <c r="H5" s="35" t="s">
        <v>35</v>
      </c>
      <c r="I5" s="21">
        <v>319.10641006655476</v>
      </c>
    </row>
    <row r="6" spans="1:9" x14ac:dyDescent="0.35">
      <c r="A6" s="35" t="s">
        <v>71</v>
      </c>
      <c r="B6" s="21">
        <v>2.2177278283815501E-3</v>
      </c>
      <c r="C6" s="35" t="s">
        <v>35</v>
      </c>
      <c r="D6" s="21">
        <v>5473.6900798069801</v>
      </c>
      <c r="F6" s="35" t="s">
        <v>71</v>
      </c>
      <c r="G6" s="21">
        <v>80.610383408737206</v>
      </c>
      <c r="H6" s="35" t="s">
        <v>35</v>
      </c>
      <c r="I6" s="21">
        <v>460.76706197347272</v>
      </c>
    </row>
    <row r="7" spans="1:9" x14ac:dyDescent="0.35">
      <c r="A7" s="35" t="s">
        <v>35</v>
      </c>
      <c r="B7" s="21">
        <v>1.1121088766158207</v>
      </c>
      <c r="C7" s="35" t="s">
        <v>71</v>
      </c>
      <c r="D7" s="21">
        <v>1233.2914291535894</v>
      </c>
      <c r="F7" s="35" t="s">
        <v>35</v>
      </c>
      <c r="G7" s="21">
        <v>30.972024403749813</v>
      </c>
      <c r="H7" s="35" t="s">
        <v>71</v>
      </c>
      <c r="I7" s="21">
        <v>155.19021425110452</v>
      </c>
    </row>
    <row r="8" spans="1:9" x14ac:dyDescent="0.35">
      <c r="A8" s="35" t="s">
        <v>35</v>
      </c>
      <c r="B8" s="21">
        <v>10.877672845835017</v>
      </c>
      <c r="C8" s="35" t="s">
        <v>71</v>
      </c>
      <c r="D8" s="21">
        <v>2843.1963840187923</v>
      </c>
      <c r="F8" s="35" t="s">
        <v>35</v>
      </c>
      <c r="G8" s="21">
        <v>29.710351713383691</v>
      </c>
      <c r="H8" s="35" t="s">
        <v>71</v>
      </c>
      <c r="I8" s="21">
        <v>85.79928849639289</v>
      </c>
    </row>
    <row r="9" spans="1:9" x14ac:dyDescent="0.35">
      <c r="A9" s="36" t="s">
        <v>25</v>
      </c>
      <c r="B9" s="21">
        <v>136.55118619144736</v>
      </c>
      <c r="C9" s="35" t="s">
        <v>71</v>
      </c>
      <c r="D9" s="21">
        <v>445.19637528563328</v>
      </c>
      <c r="F9" s="36" t="s">
        <v>25</v>
      </c>
      <c r="G9" s="21">
        <v>1.7205785757615915</v>
      </c>
      <c r="H9" s="35" t="s">
        <v>71</v>
      </c>
      <c r="I9" s="21">
        <v>0.3386563092527955</v>
      </c>
    </row>
    <row r="10" spans="1:9" x14ac:dyDescent="0.35">
      <c r="A10" s="36" t="s">
        <v>38</v>
      </c>
      <c r="B10" s="21">
        <v>2.0609336171890575</v>
      </c>
      <c r="C10" s="35" t="s">
        <v>71</v>
      </c>
      <c r="D10" s="21">
        <v>434.52580206122843</v>
      </c>
      <c r="F10" s="36" t="s">
        <v>38</v>
      </c>
      <c r="G10" s="21">
        <v>0.95455073097951615</v>
      </c>
      <c r="H10" s="35" t="s">
        <v>71</v>
      </c>
      <c r="I10" s="21">
        <v>59.420703426767219</v>
      </c>
    </row>
    <row r="11" spans="1:9" x14ac:dyDescent="0.35">
      <c r="A11" s="35" t="s">
        <v>25</v>
      </c>
      <c r="B11" s="21">
        <v>41.449937932932777</v>
      </c>
      <c r="C11" s="35" t="s">
        <v>71</v>
      </c>
      <c r="D11" s="21">
        <v>1373.1733387957563</v>
      </c>
      <c r="F11" s="35" t="s">
        <v>25</v>
      </c>
      <c r="G11" s="21">
        <v>19.875149109861429</v>
      </c>
      <c r="H11" s="35" t="s">
        <v>71</v>
      </c>
      <c r="I11" s="21">
        <v>18.673154732735387</v>
      </c>
    </row>
    <row r="12" spans="1:9" x14ac:dyDescent="0.35">
      <c r="A12" s="36" t="s">
        <v>32</v>
      </c>
      <c r="B12" s="21">
        <v>20.581811148763215</v>
      </c>
      <c r="C12" s="36" t="s">
        <v>25</v>
      </c>
      <c r="D12" s="21">
        <v>492.26727890039876</v>
      </c>
      <c r="F12" s="36" t="s">
        <v>32</v>
      </c>
      <c r="G12" s="21">
        <v>47.931220746383914</v>
      </c>
      <c r="H12" s="36" t="s">
        <v>25</v>
      </c>
      <c r="I12" s="21">
        <v>2.3667277823553916</v>
      </c>
    </row>
    <row r="13" spans="1:9" x14ac:dyDescent="0.35">
      <c r="A13" s="35" t="s">
        <v>32</v>
      </c>
      <c r="B13" s="21">
        <v>107.88107827519138</v>
      </c>
      <c r="C13" s="36" t="s">
        <v>25</v>
      </c>
      <c r="D13" s="21">
        <v>1033.4823509269538</v>
      </c>
      <c r="F13" s="35" t="s">
        <v>32</v>
      </c>
      <c r="G13" s="21">
        <v>254.74213223219482</v>
      </c>
      <c r="H13" s="36" t="s">
        <v>25</v>
      </c>
      <c r="I13" s="21">
        <v>2.1036486676601749</v>
      </c>
    </row>
    <row r="14" spans="1:9" x14ac:dyDescent="0.35">
      <c r="A14" s="35" t="s">
        <v>33</v>
      </c>
      <c r="B14" s="21">
        <v>544.31501990672734</v>
      </c>
      <c r="C14" s="36" t="s">
        <v>38</v>
      </c>
      <c r="D14" s="21">
        <v>3254.6755941131446</v>
      </c>
      <c r="F14" s="35" t="s">
        <v>33</v>
      </c>
      <c r="G14" s="21">
        <v>219.47210574149781</v>
      </c>
      <c r="H14" s="36" t="s">
        <v>38</v>
      </c>
      <c r="I14" s="21">
        <v>105.26585811528992</v>
      </c>
    </row>
    <row r="15" spans="1:9" x14ac:dyDescent="0.35">
      <c r="A15" s="38" t="s">
        <v>33</v>
      </c>
      <c r="B15" s="21">
        <v>324.77528436186105</v>
      </c>
      <c r="C15" s="36" t="s">
        <v>38</v>
      </c>
      <c r="D15" s="21">
        <v>204.8321033203984</v>
      </c>
      <c r="F15" s="38" t="s">
        <v>33</v>
      </c>
      <c r="G15" s="21">
        <v>109.35639496950897</v>
      </c>
      <c r="H15" s="36" t="s">
        <v>38</v>
      </c>
      <c r="I15" s="21">
        <v>8.0438923748482463</v>
      </c>
    </row>
    <row r="16" spans="1:9" x14ac:dyDescent="0.35">
      <c r="A16" s="38" t="s">
        <v>33</v>
      </c>
      <c r="B16" s="21">
        <v>373.06883489016388</v>
      </c>
      <c r="C16" s="35" t="s">
        <v>32</v>
      </c>
      <c r="D16" s="21">
        <v>376.96794385389791</v>
      </c>
      <c r="F16" s="38" t="s">
        <v>33</v>
      </c>
      <c r="G16" s="21">
        <v>115.59168233352692</v>
      </c>
      <c r="H16" s="35" t="s">
        <v>32</v>
      </c>
      <c r="I16" s="21">
        <v>216.45056840629042</v>
      </c>
    </row>
    <row r="17" spans="1:9" x14ac:dyDescent="0.35">
      <c r="A17" s="36" t="s">
        <v>20</v>
      </c>
      <c r="B17" s="21">
        <v>9.2673330873328352E-2</v>
      </c>
      <c r="C17" s="35" t="s">
        <v>32</v>
      </c>
      <c r="D17" s="21">
        <v>625.25376796703722</v>
      </c>
      <c r="F17" s="36" t="s">
        <v>20</v>
      </c>
      <c r="G17" s="21">
        <v>216.45056840628993</v>
      </c>
      <c r="H17" s="35" t="s">
        <v>32</v>
      </c>
      <c r="I17" s="21">
        <v>108.97805058482271</v>
      </c>
    </row>
    <row r="18" spans="1:9" x14ac:dyDescent="0.35">
      <c r="A18" s="36" t="s">
        <v>24</v>
      </c>
      <c r="B18" s="21">
        <v>12.582075649164809</v>
      </c>
      <c r="C18" s="35" t="s">
        <v>33</v>
      </c>
      <c r="D18" s="21">
        <v>1411.7784960113954</v>
      </c>
      <c r="F18" s="36" t="s">
        <v>24</v>
      </c>
      <c r="G18" s="21">
        <v>254.74213223219482</v>
      </c>
      <c r="H18" s="35" t="s">
        <v>33</v>
      </c>
      <c r="I18" s="21">
        <v>663.01319803655736</v>
      </c>
    </row>
    <row r="19" spans="1:9" x14ac:dyDescent="0.35">
      <c r="A19" s="36" t="s">
        <v>29</v>
      </c>
      <c r="B19" s="21">
        <v>38.540357161049677</v>
      </c>
      <c r="C19" s="35" t="s">
        <v>33</v>
      </c>
      <c r="D19" s="21">
        <v>2103.0946084294328</v>
      </c>
      <c r="F19" s="36" t="s">
        <v>29</v>
      </c>
      <c r="G19" s="21">
        <v>168.65061614956366</v>
      </c>
      <c r="H19" s="35" t="s">
        <v>33</v>
      </c>
      <c r="I19" s="21">
        <v>423.99216024269555</v>
      </c>
    </row>
    <row r="20" spans="1:9" x14ac:dyDescent="0.35">
      <c r="A20" s="36" t="s">
        <v>30</v>
      </c>
      <c r="B20" s="21">
        <v>25.427153079008878</v>
      </c>
      <c r="C20" s="35" t="s">
        <v>20</v>
      </c>
      <c r="D20" s="21">
        <v>468.95251507421233</v>
      </c>
      <c r="F20" s="36" t="s">
        <v>30</v>
      </c>
      <c r="G20" s="21">
        <v>116.79978261575057</v>
      </c>
      <c r="H20" s="35" t="s">
        <v>20</v>
      </c>
      <c r="I20" s="21">
        <v>288.59325651174487</v>
      </c>
    </row>
    <row r="21" spans="1:9" x14ac:dyDescent="0.35">
      <c r="A21" s="35" t="s">
        <v>26</v>
      </c>
      <c r="B21" s="21">
        <v>15.706589401443471</v>
      </c>
      <c r="C21" s="35" t="s">
        <v>20</v>
      </c>
      <c r="D21" s="21">
        <v>118.87471205771851</v>
      </c>
      <c r="F21" s="35" t="s">
        <v>26</v>
      </c>
      <c r="G21" s="21">
        <v>0.78072900786598132</v>
      </c>
      <c r="H21" s="35" t="s">
        <v>20</v>
      </c>
      <c r="I21" s="21">
        <v>146.31093412177964</v>
      </c>
    </row>
    <row r="22" spans="1:9" x14ac:dyDescent="0.35">
      <c r="A22" s="35" t="s">
        <v>28</v>
      </c>
      <c r="B22" s="21">
        <v>0.25583721360304462</v>
      </c>
      <c r="C22" s="35" t="s">
        <v>24</v>
      </c>
      <c r="D22" s="21">
        <v>161.26594880159664</v>
      </c>
      <c r="F22" s="35" t="s">
        <v>28</v>
      </c>
      <c r="G22" s="21">
        <v>55.058514424370799</v>
      </c>
      <c r="H22" s="35" t="s">
        <v>24</v>
      </c>
      <c r="I22" s="21">
        <v>208.35411435411029</v>
      </c>
    </row>
    <row r="23" spans="1:9" x14ac:dyDescent="0.35">
      <c r="C23" s="35" t="s">
        <v>24</v>
      </c>
      <c r="D23" s="21">
        <v>195.8082900620123</v>
      </c>
      <c r="H23" s="35" t="s">
        <v>24</v>
      </c>
      <c r="I23" s="21">
        <v>61.516170007713441</v>
      </c>
    </row>
    <row r="24" spans="1:9" x14ac:dyDescent="0.35">
      <c r="C24" s="36" t="s">
        <v>26</v>
      </c>
      <c r="D24" s="21">
        <v>18.873604039890843</v>
      </c>
      <c r="H24" s="36" t="s">
        <v>26</v>
      </c>
      <c r="I24" s="21">
        <v>60.45935902719242</v>
      </c>
    </row>
    <row r="25" spans="1:9" x14ac:dyDescent="0.35">
      <c r="C25" s="36" t="s">
        <v>26</v>
      </c>
      <c r="D25" s="21">
        <v>8.7440280941043689</v>
      </c>
      <c r="H25" s="36" t="s">
        <v>26</v>
      </c>
      <c r="I25" s="21">
        <v>18.352361111155098</v>
      </c>
    </row>
    <row r="26" spans="1:9" x14ac:dyDescent="0.35">
      <c r="C26" s="36" t="s">
        <v>28</v>
      </c>
      <c r="D26" s="21">
        <v>19.743392945737266</v>
      </c>
      <c r="H26" s="36" t="s">
        <v>28</v>
      </c>
      <c r="I26" s="21">
        <v>177.64998774172523</v>
      </c>
    </row>
    <row r="27" spans="1:9" x14ac:dyDescent="0.35">
      <c r="A27" s="5" t="s">
        <v>47</v>
      </c>
      <c r="B27" s="5">
        <f>AVERAGE(B3:B22)</f>
        <v>88.12449728207568</v>
      </c>
      <c r="C27" s="5" t="s">
        <v>47</v>
      </c>
      <c r="D27" s="5">
        <f>AVERAGE(D3:D26)</f>
        <v>1137.2392585894654</v>
      </c>
      <c r="F27" s="5" t="s">
        <v>47</v>
      </c>
      <c r="G27" s="5">
        <f>AVERAGE(G3:G22)</f>
        <v>96.260471059040881</v>
      </c>
      <c r="H27" s="5" t="s">
        <v>47</v>
      </c>
      <c r="I27" s="5">
        <f>AVERAGE(I3:I26)</f>
        <v>155.23950051387453</v>
      </c>
    </row>
    <row r="28" spans="1:9" x14ac:dyDescent="0.35">
      <c r="A28" s="5" t="s">
        <v>12</v>
      </c>
      <c r="B28" s="5">
        <f>STDEV(B3:B22)</f>
        <v>150.10632989202327</v>
      </c>
      <c r="C28" s="5" t="s">
        <v>12</v>
      </c>
      <c r="D28" s="5">
        <f>STDEV(D3:D26)</f>
        <v>1501.5143104059614</v>
      </c>
      <c r="F28" s="5" t="s">
        <v>12</v>
      </c>
      <c r="G28" s="5">
        <f>STDEV(G3:G22)</f>
        <v>89.157644485005505</v>
      </c>
      <c r="H28" s="5" t="s">
        <v>12</v>
      </c>
      <c r="I28" s="5">
        <f>STDEV(I3:I26)</f>
        <v>169.8366911025478</v>
      </c>
    </row>
  </sheetData>
  <mergeCells count="2">
    <mergeCell ref="A1:D1"/>
    <mergeCell ref="F1:I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662B5-A010-4A3B-8EAC-950CADAD8341}">
  <dimension ref="A1:D28"/>
  <sheetViews>
    <sheetView workbookViewId="0">
      <selection activeCell="M24" sqref="M24"/>
    </sheetView>
  </sheetViews>
  <sheetFormatPr defaultRowHeight="14.5" x14ac:dyDescent="0.35"/>
  <sheetData>
    <row r="1" spans="1:4" x14ac:dyDescent="0.35">
      <c r="A1" s="46" t="s">
        <v>60</v>
      </c>
      <c r="B1" s="46"/>
      <c r="C1" s="46"/>
      <c r="D1" s="46"/>
    </row>
    <row r="2" spans="1:4" x14ac:dyDescent="0.35">
      <c r="A2" s="22" t="s">
        <v>79</v>
      </c>
      <c r="B2" s="22" t="s">
        <v>43</v>
      </c>
      <c r="C2" s="22" t="s">
        <v>79</v>
      </c>
      <c r="D2" s="22" t="s">
        <v>44</v>
      </c>
    </row>
    <row r="3" spans="1:4" x14ac:dyDescent="0.35">
      <c r="A3" s="35" t="s">
        <v>23</v>
      </c>
      <c r="B3" s="25">
        <v>79.227801890118656</v>
      </c>
      <c r="C3" s="35" t="s">
        <v>23</v>
      </c>
      <c r="D3" s="25">
        <v>10.076584934141335</v>
      </c>
    </row>
    <row r="4" spans="1:4" x14ac:dyDescent="0.35">
      <c r="A4" s="35" t="s">
        <v>23</v>
      </c>
      <c r="B4" s="25">
        <v>238.514782199259</v>
      </c>
      <c r="C4" s="35" t="s">
        <v>23</v>
      </c>
      <c r="D4" s="25">
        <v>56.804561154546953</v>
      </c>
    </row>
    <row r="5" spans="1:4" x14ac:dyDescent="0.35">
      <c r="A5" s="35" t="s">
        <v>35</v>
      </c>
      <c r="B5" s="26">
        <v>50.665608126883214</v>
      </c>
      <c r="C5" s="35" t="s">
        <v>35</v>
      </c>
      <c r="D5" s="25">
        <v>0.53142384615463667</v>
      </c>
    </row>
    <row r="6" spans="1:4" x14ac:dyDescent="0.35">
      <c r="A6" s="35" t="s">
        <v>35</v>
      </c>
      <c r="B6" s="26">
        <v>97.203399919826978</v>
      </c>
      <c r="C6" s="35" t="s">
        <v>35</v>
      </c>
      <c r="D6" s="25">
        <v>1.0482151540507008</v>
      </c>
    </row>
    <row r="7" spans="1:4" x14ac:dyDescent="0.35">
      <c r="A7" s="35" t="s">
        <v>35</v>
      </c>
      <c r="B7" s="26">
        <v>171.60346471774025</v>
      </c>
      <c r="C7" s="35" t="s">
        <v>71</v>
      </c>
      <c r="D7" s="25">
        <v>1.1156889547673239</v>
      </c>
    </row>
    <row r="8" spans="1:4" x14ac:dyDescent="0.35">
      <c r="A8" s="35" t="s">
        <v>35</v>
      </c>
      <c r="B8" s="26">
        <v>21.749869976920806</v>
      </c>
      <c r="C8" s="35" t="s">
        <v>71</v>
      </c>
      <c r="D8" s="25">
        <v>42.604528250545449</v>
      </c>
    </row>
    <row r="9" spans="1:4" x14ac:dyDescent="0.35">
      <c r="A9" s="36" t="s">
        <v>25</v>
      </c>
      <c r="B9" s="25">
        <v>218.71901964080206</v>
      </c>
      <c r="C9" s="35" t="s">
        <v>71</v>
      </c>
      <c r="D9" s="25">
        <v>0.18658887439421457</v>
      </c>
    </row>
    <row r="10" spans="1:4" x14ac:dyDescent="0.35">
      <c r="A10" s="36" t="s">
        <v>38</v>
      </c>
      <c r="B10" s="25">
        <v>24.984039863888317</v>
      </c>
      <c r="C10" s="35" t="s">
        <v>71</v>
      </c>
      <c r="D10" s="25">
        <v>66.853670727541598</v>
      </c>
    </row>
    <row r="11" spans="1:4" x14ac:dyDescent="0.35">
      <c r="A11" s="35" t="s">
        <v>25</v>
      </c>
      <c r="B11" s="25">
        <v>44.722684102487968</v>
      </c>
      <c r="C11" s="35" t="s">
        <v>71</v>
      </c>
      <c r="D11" s="25">
        <v>61.517922202425602</v>
      </c>
    </row>
    <row r="12" spans="1:4" x14ac:dyDescent="0.35">
      <c r="A12" s="36" t="s">
        <v>32</v>
      </c>
      <c r="B12" s="25">
        <v>67.318674780762649</v>
      </c>
      <c r="C12" s="36" t="s">
        <v>25</v>
      </c>
      <c r="D12" s="25">
        <v>38.664425490621205</v>
      </c>
    </row>
    <row r="13" spans="1:4" x14ac:dyDescent="0.35">
      <c r="A13" s="36" t="s">
        <v>32</v>
      </c>
      <c r="B13" s="25">
        <v>60.670986788510426</v>
      </c>
      <c r="C13" s="36" t="s">
        <v>25</v>
      </c>
      <c r="D13" s="25">
        <v>108.60410850731297</v>
      </c>
    </row>
    <row r="14" spans="1:4" x14ac:dyDescent="0.35">
      <c r="A14" s="35" t="s">
        <v>33</v>
      </c>
      <c r="B14" s="25">
        <v>19.534262332288911</v>
      </c>
      <c r="C14" s="36" t="s">
        <v>38</v>
      </c>
      <c r="D14" s="25">
        <v>126.05721386259275</v>
      </c>
    </row>
    <row r="15" spans="1:4" x14ac:dyDescent="0.35">
      <c r="A15" s="35" t="s">
        <v>33</v>
      </c>
      <c r="B15" s="25">
        <v>41.439505185059545</v>
      </c>
      <c r="C15" s="36" t="s">
        <v>38</v>
      </c>
      <c r="D15" s="25">
        <v>96.197991756846363</v>
      </c>
    </row>
    <row r="16" spans="1:4" x14ac:dyDescent="0.35">
      <c r="A16" s="35" t="s">
        <v>33</v>
      </c>
      <c r="B16" s="25">
        <v>86.999479907683224</v>
      </c>
      <c r="C16" s="36" t="s">
        <v>32</v>
      </c>
      <c r="D16" s="25">
        <v>74.43632224598737</v>
      </c>
    </row>
    <row r="17" spans="1:4" x14ac:dyDescent="0.35">
      <c r="A17" s="36" t="s">
        <v>20</v>
      </c>
      <c r="B17" s="25">
        <v>228.79867249242903</v>
      </c>
      <c r="C17" s="36" t="s">
        <v>32</v>
      </c>
      <c r="D17" s="25">
        <v>113.60912230909388</v>
      </c>
    </row>
    <row r="18" spans="1:4" x14ac:dyDescent="0.35">
      <c r="A18" s="36" t="s">
        <v>24</v>
      </c>
      <c r="B18" s="25">
        <v>149.3894928735954</v>
      </c>
      <c r="C18" s="35" t="s">
        <v>33</v>
      </c>
      <c r="D18" s="25">
        <v>49.622924989054525</v>
      </c>
    </row>
    <row r="19" spans="1:4" x14ac:dyDescent="0.35">
      <c r="A19" s="36" t="s">
        <v>29</v>
      </c>
      <c r="B19" s="25">
        <v>191.06700737967572</v>
      </c>
      <c r="C19" s="35" t="s">
        <v>33</v>
      </c>
      <c r="D19" s="25">
        <v>18.352883850299794</v>
      </c>
    </row>
    <row r="20" spans="1:4" x14ac:dyDescent="0.35">
      <c r="A20" s="36" t="s">
        <v>30</v>
      </c>
      <c r="B20" s="25">
        <v>80.892546422938295</v>
      </c>
      <c r="C20" s="36" t="s">
        <v>20</v>
      </c>
      <c r="D20" s="25">
        <v>178.8907364099519</v>
      </c>
    </row>
    <row r="21" spans="1:4" x14ac:dyDescent="0.35">
      <c r="A21" s="35" t="s">
        <v>26</v>
      </c>
      <c r="B21" s="25">
        <v>92.599652302688199</v>
      </c>
      <c r="C21" s="36" t="s">
        <v>20</v>
      </c>
      <c r="D21" s="25">
        <v>106.36906827339551</v>
      </c>
    </row>
    <row r="22" spans="1:4" x14ac:dyDescent="0.35">
      <c r="A22" s="36" t="s">
        <v>28</v>
      </c>
      <c r="B22" s="25">
        <v>81.737990543055716</v>
      </c>
      <c r="C22" s="36" t="s">
        <v>24</v>
      </c>
      <c r="D22" s="25">
        <v>43.499739953841612</v>
      </c>
    </row>
    <row r="23" spans="1:4" x14ac:dyDescent="0.35">
      <c r="C23" s="36" t="s">
        <v>24</v>
      </c>
      <c r="D23" s="25">
        <v>51.730200253876582</v>
      </c>
    </row>
    <row r="24" spans="1:4" x14ac:dyDescent="0.35">
      <c r="C24" s="35" t="s">
        <v>26</v>
      </c>
      <c r="D24" s="25">
        <v>84.327709953164245</v>
      </c>
    </row>
    <row r="25" spans="1:4" x14ac:dyDescent="0.35">
      <c r="C25" s="35" t="s">
        <v>26</v>
      </c>
      <c r="D25" s="25">
        <v>45.190100842129475</v>
      </c>
    </row>
    <row r="26" spans="1:4" x14ac:dyDescent="0.35">
      <c r="C26" s="36" t="s">
        <v>28</v>
      </c>
      <c r="D26" s="25">
        <v>97.879503033652725</v>
      </c>
    </row>
    <row r="27" spans="1:4" x14ac:dyDescent="0.35">
      <c r="A27" s="5" t="s">
        <v>47</v>
      </c>
      <c r="B27" s="5">
        <f>AVERAGE(B3:B22)</f>
        <v>102.39194707233072</v>
      </c>
      <c r="C27" s="5" t="s">
        <v>47</v>
      </c>
      <c r="D27" s="27">
        <f>AVERAGE(D3:D26)</f>
        <v>61.423801492932853</v>
      </c>
    </row>
    <row r="28" spans="1:4" x14ac:dyDescent="0.35">
      <c r="A28" s="5" t="s">
        <v>12</v>
      </c>
      <c r="B28" s="5">
        <f>STDEV(B3:B22)</f>
        <v>71.353576882803694</v>
      </c>
      <c r="C28" s="5" t="s">
        <v>12</v>
      </c>
      <c r="D28" s="5">
        <f>STDEV(D3:D26)</f>
        <v>46.22737565329566</v>
      </c>
    </row>
  </sheetData>
  <mergeCells count="1">
    <mergeCell ref="A1:D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25E86-D2EC-48FA-92E5-646570FFF634}">
  <dimension ref="A1:D28"/>
  <sheetViews>
    <sheetView workbookViewId="0">
      <selection activeCell="A3" sqref="A3:A22"/>
    </sheetView>
  </sheetViews>
  <sheetFormatPr defaultRowHeight="14.5" x14ac:dyDescent="0.35"/>
  <sheetData>
    <row r="1" spans="1:4" x14ac:dyDescent="0.35">
      <c r="A1" s="46" t="s">
        <v>61</v>
      </c>
      <c r="B1" s="46"/>
      <c r="C1" s="46"/>
      <c r="D1" s="46"/>
    </row>
    <row r="2" spans="1:4" x14ac:dyDescent="0.35">
      <c r="A2" s="22" t="s">
        <v>79</v>
      </c>
      <c r="B2" s="22" t="s">
        <v>43</v>
      </c>
      <c r="C2" s="22" t="s">
        <v>79</v>
      </c>
      <c r="D2" s="22" t="s">
        <v>44</v>
      </c>
    </row>
    <row r="3" spans="1:4" x14ac:dyDescent="0.35">
      <c r="A3" s="35" t="s">
        <v>23</v>
      </c>
      <c r="B3" s="21">
        <v>186.30179389784161</v>
      </c>
      <c r="C3" s="35" t="s">
        <v>23</v>
      </c>
      <c r="D3" s="21">
        <v>18.207964638640316</v>
      </c>
    </row>
    <row r="4" spans="1:4" x14ac:dyDescent="0.35">
      <c r="A4" s="35" t="s">
        <v>23</v>
      </c>
      <c r="B4" s="21">
        <v>128.13295415046616</v>
      </c>
      <c r="C4" s="35" t="s">
        <v>23</v>
      </c>
      <c r="D4" s="21">
        <v>57.341103188365949</v>
      </c>
    </row>
    <row r="5" spans="1:4" x14ac:dyDescent="0.35">
      <c r="A5" s="35" t="s">
        <v>35</v>
      </c>
      <c r="B5" s="21">
        <v>59.98366447643906</v>
      </c>
      <c r="C5" s="35" t="s">
        <v>35</v>
      </c>
      <c r="D5" s="21">
        <v>23.942431279649956</v>
      </c>
    </row>
    <row r="6" spans="1:4" x14ac:dyDescent="0.35">
      <c r="A6" s="35" t="s">
        <v>71</v>
      </c>
      <c r="B6" s="21">
        <v>89.047163767977963</v>
      </c>
      <c r="C6" s="35" t="s">
        <v>35</v>
      </c>
      <c r="D6" s="21">
        <v>23.287724237230144</v>
      </c>
    </row>
    <row r="7" spans="1:4" x14ac:dyDescent="0.35">
      <c r="A7" s="35" t="s">
        <v>35</v>
      </c>
      <c r="B7" s="21">
        <v>80.253797540072384</v>
      </c>
      <c r="C7" s="35" t="s">
        <v>71</v>
      </c>
      <c r="D7" s="21">
        <v>27.886553853121281</v>
      </c>
    </row>
    <row r="8" spans="1:4" x14ac:dyDescent="0.35">
      <c r="A8" s="35" t="s">
        <v>35</v>
      </c>
      <c r="B8" s="21">
        <v>19.514813306493838</v>
      </c>
      <c r="C8" s="35" t="s">
        <v>71</v>
      </c>
      <c r="D8" s="21">
        <v>42.709874565150919</v>
      </c>
    </row>
    <row r="9" spans="1:4" x14ac:dyDescent="0.35">
      <c r="A9" s="36" t="s">
        <v>25</v>
      </c>
      <c r="B9" s="21">
        <v>138.76479185447252</v>
      </c>
      <c r="C9" s="35" t="s">
        <v>71</v>
      </c>
      <c r="D9" s="21">
        <v>64.512094663487574</v>
      </c>
    </row>
    <row r="10" spans="1:4" x14ac:dyDescent="0.35">
      <c r="A10" s="36" t="s">
        <v>38</v>
      </c>
      <c r="B10" s="21">
        <v>17.225784177694862</v>
      </c>
      <c r="C10" s="35" t="s">
        <v>71</v>
      </c>
      <c r="D10" s="21">
        <v>67.48513066194424</v>
      </c>
    </row>
    <row r="11" spans="1:4" x14ac:dyDescent="0.35">
      <c r="A11" s="35" t="s">
        <v>25</v>
      </c>
      <c r="B11" s="21">
        <v>25.749950535174804</v>
      </c>
      <c r="C11" s="35" t="s">
        <v>71</v>
      </c>
      <c r="D11" s="21">
        <v>43.006945235605052</v>
      </c>
    </row>
    <row r="12" spans="1:4" x14ac:dyDescent="0.35">
      <c r="A12" s="36" t="s">
        <v>32</v>
      </c>
      <c r="B12" s="21">
        <v>35.175469040483151</v>
      </c>
      <c r="C12" s="36" t="s">
        <v>25</v>
      </c>
      <c r="D12" s="21">
        <v>30.410502614214892</v>
      </c>
    </row>
    <row r="13" spans="1:4" x14ac:dyDescent="0.35">
      <c r="A13" s="36" t="s">
        <v>32</v>
      </c>
      <c r="B13" s="21">
        <v>24.192664318932248</v>
      </c>
      <c r="C13" s="36" t="s">
        <v>25</v>
      </c>
      <c r="D13" s="21">
        <v>80.253797540072384</v>
      </c>
    </row>
    <row r="14" spans="1:4" x14ac:dyDescent="0.35">
      <c r="A14" s="35" t="s">
        <v>33</v>
      </c>
      <c r="B14" s="21">
        <v>147.18611365355093</v>
      </c>
      <c r="C14" s="36" t="s">
        <v>38</v>
      </c>
      <c r="D14" s="21">
        <v>122.064320925356</v>
      </c>
    </row>
    <row r="15" spans="1:4" x14ac:dyDescent="0.35">
      <c r="A15" s="35" t="s">
        <v>33</v>
      </c>
      <c r="B15" s="21">
        <v>136.85437595909457</v>
      </c>
      <c r="C15" s="36" t="s">
        <v>38</v>
      </c>
      <c r="D15" s="21">
        <v>31.374004021185542</v>
      </c>
    </row>
    <row r="16" spans="1:4" x14ac:dyDescent="0.35">
      <c r="A16" s="35" t="s">
        <v>33</v>
      </c>
      <c r="B16" s="21">
        <v>166.16788319660881</v>
      </c>
      <c r="C16" s="36" t="s">
        <v>32</v>
      </c>
      <c r="D16" s="21">
        <v>45.934230511958198</v>
      </c>
    </row>
    <row r="17" spans="1:4" x14ac:dyDescent="0.35">
      <c r="A17" s="36" t="s">
        <v>20</v>
      </c>
      <c r="B17" s="21">
        <v>126.36890990653788</v>
      </c>
      <c r="C17" s="36" t="s">
        <v>32</v>
      </c>
      <c r="D17" s="21">
        <v>34.571175536477632</v>
      </c>
    </row>
    <row r="18" spans="1:4" x14ac:dyDescent="0.35">
      <c r="A18" s="36" t="s">
        <v>24</v>
      </c>
      <c r="B18" s="21">
        <v>122.48809754959198</v>
      </c>
      <c r="C18" s="35" t="s">
        <v>33</v>
      </c>
      <c r="D18" s="21">
        <v>80.253797540072568</v>
      </c>
    </row>
    <row r="19" spans="1:4" x14ac:dyDescent="0.35">
      <c r="A19" s="36" t="s">
        <v>29</v>
      </c>
      <c r="B19" s="21">
        <v>131.73526181238236</v>
      </c>
      <c r="C19" s="35" t="s">
        <v>33</v>
      </c>
      <c r="D19" s="21">
        <v>62.74800804237077</v>
      </c>
    </row>
    <row r="20" spans="1:4" x14ac:dyDescent="0.35">
      <c r="A20" s="36" t="s">
        <v>30</v>
      </c>
      <c r="B20" s="21">
        <v>140.21508465078617</v>
      </c>
      <c r="C20" s="36" t="s">
        <v>20</v>
      </c>
      <c r="D20" s="21">
        <v>60.400883857290275</v>
      </c>
    </row>
    <row r="21" spans="1:4" x14ac:dyDescent="0.35">
      <c r="A21" s="35" t="s">
        <v>26</v>
      </c>
      <c r="B21" s="21">
        <v>132.19261351122839</v>
      </c>
      <c r="C21" s="36" t="s">
        <v>20</v>
      </c>
      <c r="D21" s="21">
        <v>80.253797540072568</v>
      </c>
    </row>
    <row r="22" spans="1:4" x14ac:dyDescent="0.35">
      <c r="A22" s="35" t="s">
        <v>28</v>
      </c>
      <c r="B22" s="21">
        <v>73.848553412123536</v>
      </c>
      <c r="C22" s="36" t="s">
        <v>24</v>
      </c>
      <c r="D22" s="21">
        <v>81.940100422464084</v>
      </c>
    </row>
    <row r="23" spans="1:4" x14ac:dyDescent="0.35">
      <c r="C23" s="36" t="s">
        <v>24</v>
      </c>
      <c r="D23" s="21">
        <v>32.144449885764118</v>
      </c>
    </row>
    <row r="24" spans="1:4" x14ac:dyDescent="0.35">
      <c r="C24" s="35" t="s">
        <v>26</v>
      </c>
      <c r="D24" s="21">
        <v>99.83665936130636</v>
      </c>
    </row>
    <row r="25" spans="1:4" x14ac:dyDescent="0.35">
      <c r="C25" s="35" t="s">
        <v>26</v>
      </c>
      <c r="D25" s="21">
        <v>34.571175536477632</v>
      </c>
    </row>
    <row r="26" spans="1:4" x14ac:dyDescent="0.35">
      <c r="C26" s="35" t="s">
        <v>28</v>
      </c>
      <c r="D26" s="21">
        <v>44.523581883988982</v>
      </c>
    </row>
    <row r="27" spans="1:4" x14ac:dyDescent="0.35">
      <c r="A27" s="5" t="s">
        <v>47</v>
      </c>
      <c r="B27" s="5">
        <f>AVERAGE(B3:B22)</f>
        <v>99.06998703589764</v>
      </c>
      <c r="C27" s="5" t="s">
        <v>47</v>
      </c>
      <c r="D27" s="5">
        <f>AVERAGE(D3:D26)</f>
        <v>53.735846147594479</v>
      </c>
    </row>
    <row r="28" spans="1:4" x14ac:dyDescent="0.35">
      <c r="A28" s="5" t="s">
        <v>12</v>
      </c>
      <c r="B28" s="5">
        <f>STDEV(B3:B22)</f>
        <v>53.378575895030252</v>
      </c>
      <c r="C28" s="5" t="s">
        <v>12</v>
      </c>
      <c r="D28" s="5">
        <f>STDEV(D3:D26)</f>
        <v>26.79666287633205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2FCB-EF95-4688-938D-037A89CAA61C}">
  <dimension ref="A1:D28"/>
  <sheetViews>
    <sheetView workbookViewId="0">
      <selection activeCell="A3" sqref="A3:A22"/>
    </sheetView>
  </sheetViews>
  <sheetFormatPr defaultRowHeight="14.5" x14ac:dyDescent="0.35"/>
  <sheetData>
    <row r="1" spans="1:4" x14ac:dyDescent="0.35">
      <c r="A1" s="46" t="s">
        <v>62</v>
      </c>
      <c r="B1" s="46"/>
      <c r="C1" s="46"/>
      <c r="D1" s="46"/>
    </row>
    <row r="2" spans="1:4" x14ac:dyDescent="0.35">
      <c r="A2" s="22" t="s">
        <v>79</v>
      </c>
      <c r="B2" s="22" t="s">
        <v>43</v>
      </c>
      <c r="C2" s="22" t="s">
        <v>79</v>
      </c>
      <c r="D2" s="22" t="s">
        <v>44</v>
      </c>
    </row>
    <row r="3" spans="1:4" x14ac:dyDescent="0.35">
      <c r="A3" s="35" t="s">
        <v>23</v>
      </c>
      <c r="B3" s="21">
        <v>67.143578638249139</v>
      </c>
      <c r="C3" s="35" t="s">
        <v>23</v>
      </c>
      <c r="D3" s="21">
        <v>113.31362452730551</v>
      </c>
    </row>
    <row r="4" spans="1:4" x14ac:dyDescent="0.35">
      <c r="A4" s="35" t="s">
        <v>23</v>
      </c>
      <c r="B4" s="21">
        <v>82.092443631508104</v>
      </c>
      <c r="C4" s="35" t="s">
        <v>23</v>
      </c>
      <c r="D4" s="21">
        <v>1437.3319037929887</v>
      </c>
    </row>
    <row r="5" spans="1:4" x14ac:dyDescent="0.35">
      <c r="A5" s="35" t="s">
        <v>35</v>
      </c>
      <c r="B5" s="21">
        <v>118.12557380652258</v>
      </c>
      <c r="C5" s="35" t="s">
        <v>35</v>
      </c>
      <c r="D5" s="21">
        <v>791.90168900107972</v>
      </c>
    </row>
    <row r="6" spans="1:4" x14ac:dyDescent="0.35">
      <c r="A6" s="35" t="s">
        <v>71</v>
      </c>
      <c r="B6" s="21">
        <v>33.688342128654554</v>
      </c>
      <c r="C6" s="35" t="s">
        <v>35</v>
      </c>
      <c r="D6" s="21">
        <v>1059.5070903962076</v>
      </c>
    </row>
    <row r="7" spans="1:4" x14ac:dyDescent="0.35">
      <c r="A7" s="35" t="s">
        <v>35</v>
      </c>
      <c r="B7" s="21">
        <v>62.430431282579534</v>
      </c>
      <c r="C7" s="35" t="s">
        <v>71</v>
      </c>
      <c r="D7" s="21">
        <v>1378.780922870088</v>
      </c>
    </row>
    <row r="8" spans="1:4" x14ac:dyDescent="0.35">
      <c r="A8" s="35" t="s">
        <v>35</v>
      </c>
      <c r="B8" s="21">
        <v>64.185589605721404</v>
      </c>
      <c r="C8" s="35" t="s">
        <v>71</v>
      </c>
      <c r="D8" s="21">
        <v>5972.7413308620189</v>
      </c>
    </row>
    <row r="9" spans="1:4" x14ac:dyDescent="0.35">
      <c r="A9" s="36" t="s">
        <v>25</v>
      </c>
      <c r="B9" s="21">
        <v>290.85928053012589</v>
      </c>
      <c r="C9" s="35" t="s">
        <v>71</v>
      </c>
      <c r="D9" s="21">
        <v>2700.8120435691962</v>
      </c>
    </row>
    <row r="10" spans="1:4" x14ac:dyDescent="0.35">
      <c r="A10" s="36" t="s">
        <v>38</v>
      </c>
      <c r="B10" s="21">
        <v>25.887388458134293</v>
      </c>
      <c r="C10" s="35" t="s">
        <v>71</v>
      </c>
      <c r="D10" s="21">
        <v>3091.6847995095595</v>
      </c>
    </row>
    <row r="11" spans="1:4" x14ac:dyDescent="0.35">
      <c r="A11" s="35" t="s">
        <v>25</v>
      </c>
      <c r="B11" s="21">
        <v>56.656812263652753</v>
      </c>
      <c r="C11" s="35" t="s">
        <v>71</v>
      </c>
      <c r="D11" s="21">
        <v>1422.4650860666725</v>
      </c>
    </row>
    <row r="12" spans="1:4" x14ac:dyDescent="0.35">
      <c r="A12" s="36" t="s">
        <v>32</v>
      </c>
      <c r="B12" s="21">
        <v>66.911279503364455</v>
      </c>
      <c r="C12" s="36" t="s">
        <v>25</v>
      </c>
      <c r="D12" s="21">
        <v>381.14008265766631</v>
      </c>
    </row>
    <row r="13" spans="1:4" x14ac:dyDescent="0.35">
      <c r="A13" s="36" t="s">
        <v>32</v>
      </c>
      <c r="B13" s="21">
        <v>70.726429552101237</v>
      </c>
      <c r="C13" s="36" t="s">
        <v>25</v>
      </c>
      <c r="D13" s="21">
        <v>1578.3238345819382</v>
      </c>
    </row>
    <row r="14" spans="1:4" x14ac:dyDescent="0.35">
      <c r="A14" s="35" t="s">
        <v>33</v>
      </c>
      <c r="B14" s="21">
        <v>172.34761535876061</v>
      </c>
      <c r="C14" s="36" t="s">
        <v>38</v>
      </c>
      <c r="D14" s="21">
        <v>786.43162447088866</v>
      </c>
    </row>
    <row r="15" spans="1:4" x14ac:dyDescent="0.35">
      <c r="A15" s="35" t="s">
        <v>33</v>
      </c>
      <c r="B15" s="21">
        <v>76.860876696261528</v>
      </c>
      <c r="C15" s="36" t="s">
        <v>38</v>
      </c>
      <c r="D15" s="21">
        <v>540.88479328363951</v>
      </c>
    </row>
    <row r="16" spans="1:4" x14ac:dyDescent="0.35">
      <c r="A16" s="35" t="s">
        <v>33</v>
      </c>
      <c r="B16" s="21">
        <v>40.341072292980577</v>
      </c>
      <c r="C16" s="36" t="s">
        <v>32</v>
      </c>
      <c r="D16" s="21">
        <v>101.77063447678798</v>
      </c>
    </row>
    <row r="17" spans="1:4" x14ac:dyDescent="0.35">
      <c r="A17" s="36" t="s">
        <v>20</v>
      </c>
      <c r="B17" s="21">
        <v>142.93124609152949</v>
      </c>
      <c r="C17" s="36" t="s">
        <v>32</v>
      </c>
      <c r="D17" s="21">
        <v>78.204381155654843</v>
      </c>
    </row>
    <row r="18" spans="1:4" x14ac:dyDescent="0.35">
      <c r="A18" s="36" t="s">
        <v>24</v>
      </c>
      <c r="B18" s="21">
        <v>142.43674154636753</v>
      </c>
      <c r="C18" s="35" t="s">
        <v>33</v>
      </c>
      <c r="D18" s="21">
        <v>687.0053516295028</v>
      </c>
    </row>
    <row r="19" spans="1:4" x14ac:dyDescent="0.35">
      <c r="A19" s="36" t="s">
        <v>29</v>
      </c>
      <c r="B19" s="21">
        <v>92.358800236466124</v>
      </c>
      <c r="C19" s="35" t="s">
        <v>33</v>
      </c>
      <c r="D19" s="21">
        <v>398.70490041946385</v>
      </c>
    </row>
    <row r="20" spans="1:4" x14ac:dyDescent="0.35">
      <c r="A20" s="36" t="s">
        <v>30</v>
      </c>
      <c r="B20" s="21">
        <v>109.07506529770234</v>
      </c>
      <c r="C20" s="36" t="s">
        <v>20</v>
      </c>
      <c r="D20" s="21">
        <v>1916.3927258681642</v>
      </c>
    </row>
    <row r="21" spans="1:4" x14ac:dyDescent="0.35">
      <c r="A21" s="35" t="s">
        <v>26</v>
      </c>
      <c r="B21" s="21">
        <v>229.79084755765808</v>
      </c>
      <c r="C21" s="36" t="s">
        <v>20</v>
      </c>
      <c r="D21" s="21">
        <v>3430.4390707920093</v>
      </c>
    </row>
    <row r="22" spans="1:4" x14ac:dyDescent="0.35">
      <c r="A22" s="35" t="s">
        <v>28</v>
      </c>
      <c r="B22" s="21">
        <v>65.081587046633572</v>
      </c>
      <c r="C22" s="36" t="s">
        <v>24</v>
      </c>
      <c r="D22" s="21">
        <v>2617.8696112872021</v>
      </c>
    </row>
    <row r="23" spans="1:4" x14ac:dyDescent="0.35">
      <c r="C23" s="36" t="s">
        <v>24</v>
      </c>
      <c r="D23" s="21">
        <v>1503.5712580411675</v>
      </c>
    </row>
    <row r="24" spans="1:4" x14ac:dyDescent="0.35">
      <c r="C24" s="35" t="s">
        <v>26</v>
      </c>
      <c r="D24" s="21">
        <v>76.594958264072858</v>
      </c>
    </row>
    <row r="25" spans="1:4" x14ac:dyDescent="0.35">
      <c r="C25" s="35" t="s">
        <v>26</v>
      </c>
      <c r="D25" s="21">
        <v>213.66066582637856</v>
      </c>
    </row>
    <row r="26" spans="1:4" x14ac:dyDescent="0.35">
      <c r="C26" s="35" t="s">
        <v>28</v>
      </c>
      <c r="D26" s="21">
        <v>128.37117921144312</v>
      </c>
    </row>
    <row r="27" spans="1:4" x14ac:dyDescent="0.35">
      <c r="A27" s="5" t="s">
        <v>47</v>
      </c>
      <c r="B27" s="5">
        <f>AVERAGE(B3:B22)</f>
        <v>100.49655007624868</v>
      </c>
      <c r="C27" s="5" t="s">
        <v>47</v>
      </c>
      <c r="D27" s="5">
        <f>AVERAGE(D3:D26)</f>
        <v>1350.3293151067121</v>
      </c>
    </row>
    <row r="28" spans="1:4" x14ac:dyDescent="0.35">
      <c r="A28" s="5" t="s">
        <v>12</v>
      </c>
      <c r="B28" s="5">
        <f>STDEV(B3:B22)</f>
        <v>67.17770993915174</v>
      </c>
      <c r="C28" s="5" t="s">
        <v>12</v>
      </c>
      <c r="D28" s="5">
        <f>STDEV(D3:D26)</f>
        <v>1403.9590870016623</v>
      </c>
    </row>
  </sheetData>
  <mergeCells count="1">
    <mergeCell ref="A1:D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9C002-4C98-4549-8463-5C7042F0546B}">
  <dimension ref="C1:N39"/>
  <sheetViews>
    <sheetView zoomScale="90" zoomScaleNormal="90" workbookViewId="0">
      <selection activeCell="K13" sqref="K13"/>
    </sheetView>
  </sheetViews>
  <sheetFormatPr defaultRowHeight="14.5" x14ac:dyDescent="0.35"/>
  <cols>
    <col min="5" max="5" width="11.81640625" bestFit="1" customWidth="1"/>
  </cols>
  <sheetData>
    <row r="1" spans="3:14" x14ac:dyDescent="0.35">
      <c r="C1" t="s">
        <v>79</v>
      </c>
      <c r="D1" t="s">
        <v>1</v>
      </c>
      <c r="E1" t="s">
        <v>63</v>
      </c>
      <c r="F1" t="s">
        <v>4</v>
      </c>
    </row>
    <row r="2" spans="3:14" x14ac:dyDescent="0.35">
      <c r="C2" s="4" t="s">
        <v>18</v>
      </c>
      <c r="D2" s="4" t="s">
        <v>9</v>
      </c>
      <c r="E2" s="4" t="s">
        <v>64</v>
      </c>
      <c r="F2" s="4">
        <v>-2.06E-2</v>
      </c>
    </row>
    <row r="3" spans="3:14" x14ac:dyDescent="0.35">
      <c r="C3" s="4" t="s">
        <v>23</v>
      </c>
      <c r="D3" s="4" t="s">
        <v>9</v>
      </c>
      <c r="E3" s="4" t="s">
        <v>64</v>
      </c>
      <c r="F3" s="4">
        <v>1.9E-2</v>
      </c>
    </row>
    <row r="4" spans="3:14" x14ac:dyDescent="0.35">
      <c r="C4" s="4" t="s">
        <v>31</v>
      </c>
      <c r="D4" s="4" t="s">
        <v>9</v>
      </c>
      <c r="E4" s="4" t="s">
        <v>64</v>
      </c>
      <c r="F4" s="4">
        <v>2.2599999999999999E-2</v>
      </c>
    </row>
    <row r="5" spans="3:14" x14ac:dyDescent="0.35">
      <c r="C5" s="4" t="s">
        <v>18</v>
      </c>
      <c r="D5" s="4" t="s">
        <v>9</v>
      </c>
      <c r="E5" s="4" t="s">
        <v>66</v>
      </c>
      <c r="F5" s="4">
        <v>-2.58E-2</v>
      </c>
    </row>
    <row r="6" spans="3:14" x14ac:dyDescent="0.35">
      <c r="C6" s="4" t="s">
        <v>23</v>
      </c>
      <c r="D6" s="4" t="s">
        <v>9</v>
      </c>
      <c r="E6" s="4" t="s">
        <v>66</v>
      </c>
      <c r="F6" s="4">
        <v>4.8300000000000003E-2</v>
      </c>
    </row>
    <row r="7" spans="3:14" x14ac:dyDescent="0.35">
      <c r="C7" s="4" t="s">
        <v>31</v>
      </c>
      <c r="D7" s="4" t="s">
        <v>9</v>
      </c>
      <c r="E7" s="4" t="s">
        <v>66</v>
      </c>
      <c r="F7" s="4">
        <v>6.6000000000000003E-2</v>
      </c>
    </row>
    <row r="8" spans="3:14" x14ac:dyDescent="0.35">
      <c r="C8" s="12" t="s">
        <v>5</v>
      </c>
      <c r="D8" s="12" t="s">
        <v>6</v>
      </c>
      <c r="E8" s="12" t="s">
        <v>64</v>
      </c>
      <c r="F8" s="12">
        <v>-5.74E-2</v>
      </c>
      <c r="I8" s="45" t="s">
        <v>64</v>
      </c>
      <c r="J8" s="45"/>
      <c r="K8" s="45" t="s">
        <v>66</v>
      </c>
      <c r="L8" s="45"/>
      <c r="M8" s="45" t="s">
        <v>67</v>
      </c>
      <c r="N8" s="45"/>
    </row>
    <row r="9" spans="3:14" x14ac:dyDescent="0.35">
      <c r="C9" s="12" t="s">
        <v>14</v>
      </c>
      <c r="D9" s="12" t="s">
        <v>6</v>
      </c>
      <c r="E9" s="12" t="s">
        <v>64</v>
      </c>
      <c r="F9" s="12">
        <v>8.0000000000000002E-3</v>
      </c>
      <c r="I9" t="s">
        <v>47</v>
      </c>
      <c r="J9" t="s">
        <v>12</v>
      </c>
      <c r="K9" t="s">
        <v>47</v>
      </c>
      <c r="L9" t="s">
        <v>12</v>
      </c>
      <c r="M9" t="s">
        <v>47</v>
      </c>
      <c r="N9" t="s">
        <v>12</v>
      </c>
    </row>
    <row r="10" spans="3:14" x14ac:dyDescent="0.35">
      <c r="C10" s="12" t="s">
        <v>19</v>
      </c>
      <c r="D10" s="12" t="s">
        <v>6</v>
      </c>
      <c r="E10" s="12" t="s">
        <v>64</v>
      </c>
      <c r="F10" s="12">
        <v>1.4800000000000001E-2</v>
      </c>
      <c r="H10" t="s">
        <v>9</v>
      </c>
      <c r="I10" s="4">
        <f>AVERAGE(F2,F3,F4)</f>
        <v>6.9999999999999993E-3</v>
      </c>
      <c r="J10" s="4">
        <f>STDEV(F2,F3,F4)</f>
        <v>2.3969981226525813E-2</v>
      </c>
      <c r="K10" s="4">
        <f>AVERAGE(F5,F6,F7)</f>
        <v>2.9500000000000002E-2</v>
      </c>
      <c r="L10" s="4">
        <f>STDEV(F5,F6,F7)</f>
        <v>4.8702053344802619E-2</v>
      </c>
      <c r="M10" s="4"/>
      <c r="N10" s="4"/>
    </row>
    <row r="11" spans="3:14" x14ac:dyDescent="0.35">
      <c r="C11" s="12" t="s">
        <v>25</v>
      </c>
      <c r="D11" s="12" t="s">
        <v>6</v>
      </c>
      <c r="E11" s="12" t="s">
        <v>64</v>
      </c>
      <c r="F11" s="12">
        <v>4.8999999999999998E-3</v>
      </c>
      <c r="H11" t="s">
        <v>6</v>
      </c>
      <c r="I11" s="12">
        <f>AVERAGE(F8,F9,F10,F11,F12)</f>
        <v>-2.5399999999999993E-3</v>
      </c>
      <c r="J11" s="12">
        <f>STDEV(F8,F9,F10,F11,F12)</f>
        <v>3.1058621991324729E-2</v>
      </c>
      <c r="K11" s="12">
        <f>AVERAGE(F13,F14,F15,F16,F17)</f>
        <v>2.1160000000000002E-2</v>
      </c>
      <c r="L11" s="12">
        <f>STDEV(F13,F14,F15,F16,F17)</f>
        <v>1.4998766615958798E-2</v>
      </c>
      <c r="M11" s="12">
        <f>AVERAGE(F18,F19,F20,F21,F22)</f>
        <v>9.3480000000000008E-2</v>
      </c>
      <c r="N11" s="12">
        <f>STDEV(F18,F19,F20,F21,F22)</f>
        <v>3.7635249434539386E-2</v>
      </c>
    </row>
    <row r="12" spans="3:14" x14ac:dyDescent="0.35">
      <c r="C12" s="12" t="s">
        <v>27</v>
      </c>
      <c r="D12" s="12" t="s">
        <v>6</v>
      </c>
      <c r="E12" s="12" t="s">
        <v>64</v>
      </c>
      <c r="F12" s="12">
        <v>1.7000000000000001E-2</v>
      </c>
      <c r="H12" t="s">
        <v>10</v>
      </c>
      <c r="I12" s="13">
        <f>AVERAGE(F23,F24,F25)</f>
        <v>8.666666666666668E-3</v>
      </c>
      <c r="J12" s="13">
        <f>STDEV(F23,F24,F25)</f>
        <v>5.6923925842595688E-3</v>
      </c>
      <c r="K12" s="13">
        <f>AVERAGE(F26,F27,F28)</f>
        <v>1.0233333333333332E-2</v>
      </c>
      <c r="L12" s="13">
        <f>STDEV(F26,F27,F28)</f>
        <v>8.7757240916823097E-3</v>
      </c>
      <c r="M12" s="13">
        <f>AVERAGE(F29,F30,F31)</f>
        <v>9.4933333333333328E-2</v>
      </c>
      <c r="N12" s="13">
        <f>STDEV(F29,F30,F31)</f>
        <v>3.0485625027762382E-2</v>
      </c>
    </row>
    <row r="13" spans="3:14" x14ac:dyDescent="0.35">
      <c r="C13" s="12" t="s">
        <v>5</v>
      </c>
      <c r="D13" s="12" t="s">
        <v>6</v>
      </c>
      <c r="E13" s="12" t="s">
        <v>66</v>
      </c>
      <c r="F13" s="12">
        <v>1.3299999999999999E-2</v>
      </c>
      <c r="H13" t="s">
        <v>11</v>
      </c>
      <c r="I13" s="14">
        <f>AVERAGE(F32,F33,F34,F35)</f>
        <v>4.324999999999999E-3</v>
      </c>
      <c r="J13" s="14">
        <f>STDEV(F32,F33,F34,F35)</f>
        <v>1.7132887477986112E-2</v>
      </c>
      <c r="K13" s="14">
        <f>AVERAGE(F36,F37,F38,F39)</f>
        <v>3.4450000000000001E-2</v>
      </c>
      <c r="L13" s="14">
        <f>STDEV(F36,F37,F38,F39)</f>
        <v>1.0749728678746569E-2</v>
      </c>
      <c r="M13" s="14"/>
      <c r="N13" s="14"/>
    </row>
    <row r="14" spans="3:14" x14ac:dyDescent="0.35">
      <c r="C14" s="12" t="s">
        <v>14</v>
      </c>
      <c r="D14" s="12" t="s">
        <v>6</v>
      </c>
      <c r="E14" s="12" t="s">
        <v>66</v>
      </c>
      <c r="F14" s="12">
        <v>1.24E-2</v>
      </c>
    </row>
    <row r="15" spans="3:14" x14ac:dyDescent="0.35">
      <c r="C15" s="12" t="s">
        <v>19</v>
      </c>
      <c r="D15" s="12" t="s">
        <v>6</v>
      </c>
      <c r="E15" s="12" t="s">
        <v>66</v>
      </c>
      <c r="F15" s="12">
        <v>4.7600000000000003E-2</v>
      </c>
    </row>
    <row r="16" spans="3:14" x14ac:dyDescent="0.35">
      <c r="C16" s="12" t="s">
        <v>25</v>
      </c>
      <c r="D16" s="12" t="s">
        <v>6</v>
      </c>
      <c r="E16" s="12" t="s">
        <v>66</v>
      </c>
      <c r="F16" s="12">
        <v>1.89E-2</v>
      </c>
    </row>
    <row r="17" spans="3:6" x14ac:dyDescent="0.35">
      <c r="C17" s="12" t="s">
        <v>27</v>
      </c>
      <c r="D17" s="12" t="s">
        <v>6</v>
      </c>
      <c r="E17" s="12" t="s">
        <v>66</v>
      </c>
      <c r="F17" s="12">
        <v>1.3599999999999999E-2</v>
      </c>
    </row>
    <row r="18" spans="3:6" x14ac:dyDescent="0.35">
      <c r="C18" s="12" t="s">
        <v>5</v>
      </c>
      <c r="D18" s="12" t="s">
        <v>6</v>
      </c>
      <c r="E18" s="12" t="s">
        <v>65</v>
      </c>
      <c r="F18" s="12">
        <v>0.15490000000000001</v>
      </c>
    </row>
    <row r="19" spans="3:6" x14ac:dyDescent="0.35">
      <c r="C19" s="12" t="s">
        <v>14</v>
      </c>
      <c r="D19" s="12" t="s">
        <v>6</v>
      </c>
      <c r="E19" s="12" t="s">
        <v>65</v>
      </c>
      <c r="F19" s="12">
        <v>7.6499999999999999E-2</v>
      </c>
    </row>
    <row r="20" spans="3:6" x14ac:dyDescent="0.35">
      <c r="C20" s="12" t="s">
        <v>19</v>
      </c>
      <c r="D20" s="12" t="s">
        <v>6</v>
      </c>
      <c r="E20" s="12" t="s">
        <v>65</v>
      </c>
      <c r="F20" s="12">
        <v>0.1007</v>
      </c>
    </row>
    <row r="21" spans="3:6" x14ac:dyDescent="0.35">
      <c r="C21" s="12" t="s">
        <v>25</v>
      </c>
      <c r="D21" s="12" t="s">
        <v>6</v>
      </c>
      <c r="E21" s="12" t="s">
        <v>65</v>
      </c>
      <c r="F21" s="12">
        <v>7.8100000000000003E-2</v>
      </c>
    </row>
    <row r="22" spans="3:6" x14ac:dyDescent="0.35">
      <c r="C22" s="12" t="s">
        <v>27</v>
      </c>
      <c r="D22" s="12" t="s">
        <v>6</v>
      </c>
      <c r="E22" s="12" t="s">
        <v>65</v>
      </c>
      <c r="F22" s="12">
        <v>5.7200000000000001E-2</v>
      </c>
    </row>
    <row r="23" spans="3:6" x14ac:dyDescent="0.35">
      <c r="C23" s="13" t="s">
        <v>24</v>
      </c>
      <c r="D23" s="13" t="s">
        <v>21</v>
      </c>
      <c r="E23" s="13" t="s">
        <v>64</v>
      </c>
      <c r="F23" s="13">
        <v>1.17E-2</v>
      </c>
    </row>
    <row r="24" spans="3:6" x14ac:dyDescent="0.35">
      <c r="C24" s="13" t="s">
        <v>29</v>
      </c>
      <c r="D24" s="13" t="s">
        <v>21</v>
      </c>
      <c r="E24" s="13" t="s">
        <v>64</v>
      </c>
      <c r="F24" s="13">
        <v>2.0999999999999999E-3</v>
      </c>
    </row>
    <row r="25" spans="3:6" x14ac:dyDescent="0.35">
      <c r="C25" s="13" t="s">
        <v>30</v>
      </c>
      <c r="D25" s="13" t="s">
        <v>21</v>
      </c>
      <c r="E25" s="13" t="s">
        <v>64</v>
      </c>
      <c r="F25" s="13">
        <v>1.2200000000000001E-2</v>
      </c>
    </row>
    <row r="26" spans="3:6" x14ac:dyDescent="0.35">
      <c r="C26" s="13" t="s">
        <v>24</v>
      </c>
      <c r="D26" s="13" t="s">
        <v>21</v>
      </c>
      <c r="E26" s="13" t="s">
        <v>66</v>
      </c>
      <c r="F26" s="13">
        <v>1.5299999999999999E-2</v>
      </c>
    </row>
    <row r="27" spans="3:6" x14ac:dyDescent="0.35">
      <c r="C27" s="13" t="s">
        <v>29</v>
      </c>
      <c r="D27" s="13" t="s">
        <v>21</v>
      </c>
      <c r="E27" s="13" t="s">
        <v>66</v>
      </c>
      <c r="F27" s="13">
        <v>1E-4</v>
      </c>
    </row>
    <row r="28" spans="3:6" x14ac:dyDescent="0.35">
      <c r="C28" s="13" t="s">
        <v>30</v>
      </c>
      <c r="D28" s="13" t="s">
        <v>21</v>
      </c>
      <c r="E28" s="13" t="s">
        <v>66</v>
      </c>
      <c r="F28" s="13">
        <v>1.5299999999999999E-2</v>
      </c>
    </row>
    <row r="29" spans="3:6" x14ac:dyDescent="0.35">
      <c r="C29" s="13" t="s">
        <v>24</v>
      </c>
      <c r="D29" s="13" t="s">
        <v>21</v>
      </c>
      <c r="E29" s="13" t="s">
        <v>65</v>
      </c>
      <c r="F29" s="13">
        <v>0.1018</v>
      </c>
    </row>
    <row r="30" spans="3:6" x14ac:dyDescent="0.35">
      <c r="C30" s="13" t="s">
        <v>29</v>
      </c>
      <c r="D30" s="13" t="s">
        <v>21</v>
      </c>
      <c r="E30" s="13" t="s">
        <v>65</v>
      </c>
      <c r="F30" s="13">
        <v>0.12139999999999999</v>
      </c>
    </row>
    <row r="31" spans="3:6" x14ac:dyDescent="0.35">
      <c r="C31" s="13" t="s">
        <v>30</v>
      </c>
      <c r="D31" s="13" t="s">
        <v>21</v>
      </c>
      <c r="E31" s="13" t="s">
        <v>65</v>
      </c>
      <c r="F31" s="13">
        <v>6.1600000000000002E-2</v>
      </c>
    </row>
    <row r="32" spans="3:6" x14ac:dyDescent="0.35">
      <c r="C32" s="14" t="s">
        <v>15</v>
      </c>
      <c r="D32" s="14" t="s">
        <v>16</v>
      </c>
      <c r="E32" s="14" t="s">
        <v>64</v>
      </c>
      <c r="F32" s="14">
        <v>-9.7999999999999997E-3</v>
      </c>
    </row>
    <row r="33" spans="3:6" x14ac:dyDescent="0.35">
      <c r="C33" s="14" t="s">
        <v>17</v>
      </c>
      <c r="D33" s="14" t="s">
        <v>16</v>
      </c>
      <c r="E33" s="14" t="s">
        <v>64</v>
      </c>
      <c r="F33" s="14">
        <v>-9.9000000000000008E-3</v>
      </c>
    </row>
    <row r="34" spans="3:6" x14ac:dyDescent="0.35">
      <c r="C34" s="14" t="s">
        <v>26</v>
      </c>
      <c r="D34" s="14" t="s">
        <v>16</v>
      </c>
      <c r="E34" s="14" t="s">
        <v>64</v>
      </c>
      <c r="F34" s="14">
        <v>1.23E-2</v>
      </c>
    </row>
    <row r="35" spans="3:6" x14ac:dyDescent="0.35">
      <c r="C35" s="14" t="s">
        <v>28</v>
      </c>
      <c r="D35" s="14" t="s">
        <v>16</v>
      </c>
      <c r="E35" s="14" t="s">
        <v>64</v>
      </c>
      <c r="F35" s="14">
        <v>2.47E-2</v>
      </c>
    </row>
    <row r="36" spans="3:6" x14ac:dyDescent="0.35">
      <c r="C36" s="14" t="s">
        <v>15</v>
      </c>
      <c r="D36" s="14" t="s">
        <v>16</v>
      </c>
      <c r="E36" s="14" t="s">
        <v>66</v>
      </c>
      <c r="F36" s="14">
        <v>2.9499999999999998E-2</v>
      </c>
    </row>
    <row r="37" spans="3:6" x14ac:dyDescent="0.35">
      <c r="C37" s="14" t="s">
        <v>17</v>
      </c>
      <c r="D37" s="14" t="s">
        <v>16</v>
      </c>
      <c r="E37" s="14" t="s">
        <v>66</v>
      </c>
      <c r="F37" s="14">
        <v>4.9099999999999998E-2</v>
      </c>
    </row>
    <row r="38" spans="3:6" x14ac:dyDescent="0.35">
      <c r="C38" s="14" t="s">
        <v>26</v>
      </c>
      <c r="D38" s="14" t="s">
        <v>16</v>
      </c>
      <c r="E38" s="14" t="s">
        <v>66</v>
      </c>
      <c r="F38" s="14">
        <v>3.5099999999999999E-2</v>
      </c>
    </row>
    <row r="39" spans="3:6" x14ac:dyDescent="0.35">
      <c r="C39" s="14" t="s">
        <v>28</v>
      </c>
      <c r="D39" s="14" t="s">
        <v>16</v>
      </c>
      <c r="E39" s="14" t="s">
        <v>66</v>
      </c>
      <c r="F39" s="14">
        <v>2.41E-2</v>
      </c>
    </row>
  </sheetData>
  <mergeCells count="3">
    <mergeCell ref="I8:J8"/>
    <mergeCell ref="K8:L8"/>
    <mergeCell ref="M8:N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41029-AB28-4379-BCE2-CBF3A704226D}">
  <dimension ref="B1:N39"/>
  <sheetViews>
    <sheetView workbookViewId="0">
      <selection activeCell="B2" sqref="B2"/>
    </sheetView>
  </sheetViews>
  <sheetFormatPr defaultRowHeight="14.5" x14ac:dyDescent="0.35"/>
  <cols>
    <col min="3" max="3" width="9.453125" bestFit="1" customWidth="1"/>
    <col min="4" max="4" width="11.81640625" bestFit="1" customWidth="1"/>
  </cols>
  <sheetData>
    <row r="1" spans="2:14" x14ac:dyDescent="0.35">
      <c r="B1" t="s">
        <v>79</v>
      </c>
      <c r="C1" t="s">
        <v>1</v>
      </c>
      <c r="D1" t="s">
        <v>63</v>
      </c>
      <c r="E1" t="s">
        <v>4</v>
      </c>
    </row>
    <row r="2" spans="2:14" x14ac:dyDescent="0.35">
      <c r="B2" s="4" t="s">
        <v>18</v>
      </c>
      <c r="C2" s="4" t="s">
        <v>9</v>
      </c>
      <c r="D2" s="4" t="s">
        <v>64</v>
      </c>
      <c r="E2" s="4">
        <v>44.389699999999998</v>
      </c>
    </row>
    <row r="3" spans="2:14" x14ac:dyDescent="0.35">
      <c r="B3" s="4" t="s">
        <v>23</v>
      </c>
      <c r="C3" s="4" t="s">
        <v>9</v>
      </c>
      <c r="D3" s="4" t="s">
        <v>64</v>
      </c>
      <c r="E3" s="4">
        <v>48.4878</v>
      </c>
    </row>
    <row r="4" spans="2:14" x14ac:dyDescent="0.35">
      <c r="B4" s="4" t="s">
        <v>31</v>
      </c>
      <c r="C4" s="4" t="s">
        <v>9</v>
      </c>
      <c r="D4" s="4" t="s">
        <v>64</v>
      </c>
      <c r="E4" s="4">
        <v>45.1404</v>
      </c>
      <c r="I4" s="45" t="s">
        <v>64</v>
      </c>
      <c r="J4" s="45"/>
      <c r="K4" s="45" t="s">
        <v>66</v>
      </c>
      <c r="L4" s="45"/>
      <c r="M4" s="45" t="s">
        <v>67</v>
      </c>
      <c r="N4" s="45"/>
    </row>
    <row r="5" spans="2:14" x14ac:dyDescent="0.35">
      <c r="B5" s="4" t="s">
        <v>18</v>
      </c>
      <c r="C5" s="4" t="s">
        <v>9</v>
      </c>
      <c r="D5" s="4" t="s">
        <v>66</v>
      </c>
      <c r="E5" s="4">
        <v>34.575200000000002</v>
      </c>
      <c r="I5" t="s">
        <v>47</v>
      </c>
      <c r="J5" t="s">
        <v>12</v>
      </c>
      <c r="K5" t="s">
        <v>47</v>
      </c>
      <c r="L5" t="s">
        <v>12</v>
      </c>
      <c r="M5" t="s">
        <v>47</v>
      </c>
      <c r="N5" t="s">
        <v>12</v>
      </c>
    </row>
    <row r="6" spans="2:14" x14ac:dyDescent="0.35">
      <c r="B6" s="4" t="s">
        <v>23</v>
      </c>
      <c r="C6" s="4" t="s">
        <v>9</v>
      </c>
      <c r="D6" s="4" t="s">
        <v>66</v>
      </c>
      <c r="E6" s="4">
        <v>60.8127</v>
      </c>
      <c r="H6" t="s">
        <v>9</v>
      </c>
      <c r="I6" s="4">
        <f>AVERAGE(E2,E3,E4)</f>
        <v>46.005966666666666</v>
      </c>
      <c r="J6" s="4">
        <f>STDEV(E2,E3,E4)</f>
        <v>2.1818593317015966</v>
      </c>
      <c r="K6" s="4">
        <f>AVERAGE(E5,E6,E7)</f>
        <v>54.327233333333332</v>
      </c>
      <c r="L6" s="4">
        <f>STDEV(E5,E6,E7)</f>
        <v>17.438547671848536</v>
      </c>
      <c r="M6" s="4"/>
      <c r="N6" s="4"/>
    </row>
    <row r="7" spans="2:14" x14ac:dyDescent="0.35">
      <c r="B7" s="4" t="s">
        <v>31</v>
      </c>
      <c r="C7" s="4" t="s">
        <v>9</v>
      </c>
      <c r="D7" s="4" t="s">
        <v>66</v>
      </c>
      <c r="E7" s="4">
        <v>67.593800000000002</v>
      </c>
      <c r="H7" t="s">
        <v>6</v>
      </c>
      <c r="I7" s="12">
        <f>AVERAGE(E8,E9,E10,E11,E12)</f>
        <v>47.455539999999999</v>
      </c>
      <c r="J7" s="12">
        <f>STDEV(E8,E9,E10,E11,E12)</f>
        <v>4.3113823906028106</v>
      </c>
      <c r="K7" s="12">
        <f>AVERAGE(E13,E14,E15,E16,E17)</f>
        <v>55.181699999999999</v>
      </c>
      <c r="L7" s="12">
        <f>STDEV(E13,E14,E15,E16,E17)</f>
        <v>13.790721003450123</v>
      </c>
      <c r="M7" s="12">
        <f>AVERAGE(E18,E19,E20,E21,E22)</f>
        <v>13.997859999999999</v>
      </c>
      <c r="N7" s="12">
        <f>STDEV(E18,E19,E20,E21,E22)</f>
        <v>2.9002409801600937</v>
      </c>
    </row>
    <row r="8" spans="2:14" x14ac:dyDescent="0.35">
      <c r="B8" s="12" t="s">
        <v>5</v>
      </c>
      <c r="C8" s="12" t="s">
        <v>6</v>
      </c>
      <c r="D8" s="12" t="s">
        <v>64</v>
      </c>
      <c r="E8" s="12">
        <v>43.370399999999997</v>
      </c>
      <c r="H8" t="s">
        <v>10</v>
      </c>
      <c r="I8" s="13">
        <f>AVERAGE(E23,E24,E25)</f>
        <v>46.375500000000009</v>
      </c>
      <c r="J8" s="13">
        <f>STDEV(E23,E24,E25)</f>
        <v>0.56021421795595128</v>
      </c>
      <c r="K8" s="13">
        <f>AVERAGE(E26,E27,E28)</f>
        <v>68.715433333333337</v>
      </c>
      <c r="L8" s="13">
        <f>STDEV(E26,E27,E28)</f>
        <v>3.6324344568530487</v>
      </c>
      <c r="M8" s="13">
        <f>AVERAGE(E29,E30,E31)</f>
        <v>14.118033333333335</v>
      </c>
      <c r="N8" s="13">
        <f>STDEV(E29,E30,E31)</f>
        <v>2.7823323136054992</v>
      </c>
    </row>
    <row r="9" spans="2:14" x14ac:dyDescent="0.35">
      <c r="B9" s="12" t="s">
        <v>14</v>
      </c>
      <c r="C9" s="12" t="s">
        <v>6</v>
      </c>
      <c r="D9" s="12" t="s">
        <v>64</v>
      </c>
      <c r="E9" s="12">
        <v>49.432400000000001</v>
      </c>
      <c r="H9" t="s">
        <v>11</v>
      </c>
      <c r="I9" s="14">
        <f>AVERAGE(E32,E33,E34,E35)</f>
        <v>45.08475</v>
      </c>
      <c r="J9" s="14">
        <f>STDEV(E32,E33,E34,E35)</f>
        <v>2.6339420450470552</v>
      </c>
      <c r="K9" s="14">
        <f>AVERAGE(E36,E37,E38,E39)</f>
        <v>53.311475000000002</v>
      </c>
      <c r="L9" s="14">
        <f>STDEV(E36,E37,E38,E39)</f>
        <v>6.9825431596112342</v>
      </c>
      <c r="M9" s="14"/>
      <c r="N9" s="14"/>
    </row>
    <row r="10" spans="2:14" x14ac:dyDescent="0.35">
      <c r="B10" s="12" t="s">
        <v>19</v>
      </c>
      <c r="C10" s="12" t="s">
        <v>6</v>
      </c>
      <c r="D10" s="12" t="s">
        <v>64</v>
      </c>
      <c r="E10" s="12">
        <v>53.034599999999998</v>
      </c>
    </row>
    <row r="11" spans="2:14" x14ac:dyDescent="0.35">
      <c r="B11" s="12" t="s">
        <v>25</v>
      </c>
      <c r="C11" s="12" t="s">
        <v>6</v>
      </c>
      <c r="D11" s="12" t="s">
        <v>64</v>
      </c>
      <c r="E11" s="12">
        <v>48.601700000000001</v>
      </c>
    </row>
    <row r="12" spans="2:14" x14ac:dyDescent="0.35">
      <c r="B12" s="12" t="s">
        <v>27</v>
      </c>
      <c r="C12" s="12" t="s">
        <v>6</v>
      </c>
      <c r="D12" s="12" t="s">
        <v>64</v>
      </c>
      <c r="E12" s="12">
        <v>42.8386</v>
      </c>
    </row>
    <row r="13" spans="2:14" x14ac:dyDescent="0.35">
      <c r="B13" s="12" t="s">
        <v>5</v>
      </c>
      <c r="C13" s="12" t="s">
        <v>6</v>
      </c>
      <c r="D13" s="12" t="s">
        <v>66</v>
      </c>
      <c r="E13" s="12">
        <v>65.712999999999994</v>
      </c>
    </row>
    <row r="14" spans="2:14" x14ac:dyDescent="0.35">
      <c r="B14" s="12" t="s">
        <v>14</v>
      </c>
      <c r="C14" s="12" t="s">
        <v>6</v>
      </c>
      <c r="D14" s="12" t="s">
        <v>66</v>
      </c>
      <c r="E14" s="12">
        <v>71.148700000000005</v>
      </c>
    </row>
    <row r="15" spans="2:14" x14ac:dyDescent="0.35">
      <c r="B15" s="12" t="s">
        <v>19</v>
      </c>
      <c r="C15" s="12" t="s">
        <v>6</v>
      </c>
      <c r="D15" s="12" t="s">
        <v>66</v>
      </c>
      <c r="E15" s="12">
        <v>38.099499999999999</v>
      </c>
    </row>
    <row r="16" spans="2:14" x14ac:dyDescent="0.35">
      <c r="B16" s="12" t="s">
        <v>25</v>
      </c>
      <c r="C16" s="12" t="s">
        <v>6</v>
      </c>
      <c r="D16" s="12" t="s">
        <v>66</v>
      </c>
      <c r="E16" s="12">
        <v>45.053800000000003</v>
      </c>
    </row>
    <row r="17" spans="2:5" x14ac:dyDescent="0.35">
      <c r="B17" s="12" t="s">
        <v>27</v>
      </c>
      <c r="C17" s="12" t="s">
        <v>6</v>
      </c>
      <c r="D17" s="12" t="s">
        <v>66</v>
      </c>
      <c r="E17" s="12">
        <v>55.893500000000003</v>
      </c>
    </row>
    <row r="18" spans="2:5" x14ac:dyDescent="0.35">
      <c r="B18" s="12" t="s">
        <v>5</v>
      </c>
      <c r="C18" s="12" t="s">
        <v>6</v>
      </c>
      <c r="D18" s="12" t="s">
        <v>67</v>
      </c>
      <c r="E18" s="12">
        <v>11.0024</v>
      </c>
    </row>
    <row r="19" spans="2:5" x14ac:dyDescent="0.35">
      <c r="B19" s="12" t="s">
        <v>14</v>
      </c>
      <c r="C19" s="12" t="s">
        <v>6</v>
      </c>
      <c r="D19" s="12" t="s">
        <v>67</v>
      </c>
      <c r="E19" s="12">
        <v>13.8256</v>
      </c>
    </row>
    <row r="20" spans="2:5" x14ac:dyDescent="0.35">
      <c r="B20" s="12" t="s">
        <v>19</v>
      </c>
      <c r="C20" s="12" t="s">
        <v>6</v>
      </c>
      <c r="D20" s="12" t="s">
        <v>67</v>
      </c>
      <c r="E20" s="12">
        <v>11.9901</v>
      </c>
    </row>
    <row r="21" spans="2:5" x14ac:dyDescent="0.35">
      <c r="B21" s="12" t="s">
        <v>25</v>
      </c>
      <c r="C21" s="12" t="s">
        <v>6</v>
      </c>
      <c r="D21" s="12" t="s">
        <v>67</v>
      </c>
      <c r="E21" s="12">
        <v>18.485499999999998</v>
      </c>
    </row>
    <row r="22" spans="2:5" x14ac:dyDescent="0.35">
      <c r="B22" s="12" t="s">
        <v>27</v>
      </c>
      <c r="C22" s="12" t="s">
        <v>6</v>
      </c>
      <c r="D22" s="12" t="s">
        <v>67</v>
      </c>
      <c r="E22" s="12">
        <v>14.685700000000001</v>
      </c>
    </row>
    <row r="23" spans="2:5" x14ac:dyDescent="0.35">
      <c r="B23" s="13" t="s">
        <v>24</v>
      </c>
      <c r="C23" s="13" t="s">
        <v>21</v>
      </c>
      <c r="D23" s="13" t="s">
        <v>64</v>
      </c>
      <c r="E23" s="13">
        <v>45.730800000000002</v>
      </c>
    </row>
    <row r="24" spans="2:5" x14ac:dyDescent="0.35">
      <c r="B24" s="13" t="s">
        <v>29</v>
      </c>
      <c r="C24" s="13" t="s">
        <v>21</v>
      </c>
      <c r="D24" s="13" t="s">
        <v>64</v>
      </c>
      <c r="E24" s="13">
        <v>46.7438</v>
      </c>
    </row>
    <row r="25" spans="2:5" x14ac:dyDescent="0.35">
      <c r="B25" s="13" t="s">
        <v>30</v>
      </c>
      <c r="C25" s="13" t="s">
        <v>21</v>
      </c>
      <c r="D25" s="13" t="s">
        <v>64</v>
      </c>
      <c r="E25" s="13">
        <v>46.651899999999998</v>
      </c>
    </row>
    <row r="26" spans="2:5" x14ac:dyDescent="0.35">
      <c r="B26" s="13" t="s">
        <v>24</v>
      </c>
      <c r="C26" s="13" t="s">
        <v>21</v>
      </c>
      <c r="D26" s="13" t="s">
        <v>66</v>
      </c>
      <c r="E26" s="13">
        <v>70.796599999999998</v>
      </c>
    </row>
    <row r="27" spans="2:5" x14ac:dyDescent="0.35">
      <c r="B27" s="13" t="s">
        <v>29</v>
      </c>
      <c r="C27" s="13" t="s">
        <v>21</v>
      </c>
      <c r="D27" s="13" t="s">
        <v>66</v>
      </c>
      <c r="E27" s="13">
        <v>70.828599999999994</v>
      </c>
    </row>
    <row r="28" spans="2:5" x14ac:dyDescent="0.35">
      <c r="B28" s="13" t="s">
        <v>30</v>
      </c>
      <c r="C28" s="13" t="s">
        <v>21</v>
      </c>
      <c r="D28" s="13" t="s">
        <v>66</v>
      </c>
      <c r="E28" s="13">
        <v>64.521100000000004</v>
      </c>
    </row>
    <row r="29" spans="2:5" x14ac:dyDescent="0.35">
      <c r="B29" s="13" t="s">
        <v>24</v>
      </c>
      <c r="C29" s="13" t="s">
        <v>21</v>
      </c>
      <c r="D29" s="13" t="s">
        <v>67</v>
      </c>
      <c r="E29" s="13">
        <v>16.512</v>
      </c>
    </row>
    <row r="30" spans="2:5" x14ac:dyDescent="0.35">
      <c r="B30" s="13" t="s">
        <v>29</v>
      </c>
      <c r="C30" s="13" t="s">
        <v>21</v>
      </c>
      <c r="D30" s="13" t="s">
        <v>67</v>
      </c>
      <c r="E30" s="13">
        <v>11.0655</v>
      </c>
    </row>
    <row r="31" spans="2:5" x14ac:dyDescent="0.35">
      <c r="B31" s="13" t="s">
        <v>30</v>
      </c>
      <c r="C31" s="13" t="s">
        <v>21</v>
      </c>
      <c r="D31" s="13" t="s">
        <v>67</v>
      </c>
      <c r="E31" s="13">
        <v>14.7766</v>
      </c>
    </row>
    <row r="32" spans="2:5" x14ac:dyDescent="0.35">
      <c r="B32" s="14" t="s">
        <v>15</v>
      </c>
      <c r="C32" s="14" t="s">
        <v>16</v>
      </c>
      <c r="D32" s="14" t="s">
        <v>64</v>
      </c>
      <c r="E32" s="14">
        <v>44.1965</v>
      </c>
    </row>
    <row r="33" spans="2:5" x14ac:dyDescent="0.35">
      <c r="B33" s="14" t="s">
        <v>17</v>
      </c>
      <c r="C33" s="14" t="s">
        <v>16</v>
      </c>
      <c r="D33" s="14" t="s">
        <v>64</v>
      </c>
      <c r="E33" s="14">
        <v>41.7973</v>
      </c>
    </row>
    <row r="34" spans="2:5" x14ac:dyDescent="0.35">
      <c r="B34" s="14" t="s">
        <v>26</v>
      </c>
      <c r="C34" s="14" t="s">
        <v>16</v>
      </c>
      <c r="D34" s="14" t="s">
        <v>64</v>
      </c>
      <c r="E34" s="14">
        <v>47.671799999999998</v>
      </c>
    </row>
    <row r="35" spans="2:5" x14ac:dyDescent="0.35">
      <c r="B35" s="14" t="s">
        <v>28</v>
      </c>
      <c r="C35" s="14" t="s">
        <v>16</v>
      </c>
      <c r="D35" s="14" t="s">
        <v>64</v>
      </c>
      <c r="E35" s="14">
        <v>46.673400000000001</v>
      </c>
    </row>
    <row r="36" spans="2:5" x14ac:dyDescent="0.35">
      <c r="B36" s="14" t="s">
        <v>15</v>
      </c>
      <c r="C36" s="14" t="s">
        <v>16</v>
      </c>
      <c r="D36" s="14" t="s">
        <v>66</v>
      </c>
      <c r="E36" s="14">
        <v>59.264699999999998</v>
      </c>
    </row>
    <row r="37" spans="2:5" x14ac:dyDescent="0.35">
      <c r="B37" s="14" t="s">
        <v>17</v>
      </c>
      <c r="C37" s="14" t="s">
        <v>16</v>
      </c>
      <c r="D37" s="14" t="s">
        <v>66</v>
      </c>
      <c r="E37" s="14">
        <v>52.3765</v>
      </c>
    </row>
    <row r="38" spans="2:5" x14ac:dyDescent="0.35">
      <c r="B38" s="14" t="s">
        <v>26</v>
      </c>
      <c r="C38" s="14" t="s">
        <v>16</v>
      </c>
      <c r="D38" s="14" t="s">
        <v>66</v>
      </c>
      <c r="E38" s="14">
        <v>43.825200000000002</v>
      </c>
    </row>
    <row r="39" spans="2:5" x14ac:dyDescent="0.35">
      <c r="B39" s="14" t="s">
        <v>28</v>
      </c>
      <c r="C39" s="14" t="s">
        <v>16</v>
      </c>
      <c r="D39" s="14" t="s">
        <v>66</v>
      </c>
      <c r="E39" s="14">
        <v>57.779499999999999</v>
      </c>
    </row>
  </sheetData>
  <mergeCells count="3">
    <mergeCell ref="I4:J4"/>
    <mergeCell ref="K4:L4"/>
    <mergeCell ref="M4:N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Figure1B</vt:lpstr>
      <vt:lpstr>Figure1C</vt:lpstr>
      <vt:lpstr>Figure2A</vt:lpstr>
      <vt:lpstr>Figure2B</vt:lpstr>
      <vt:lpstr>Figure2C</vt:lpstr>
      <vt:lpstr>Figure2D</vt:lpstr>
      <vt:lpstr>Figure2E</vt:lpstr>
      <vt:lpstr>Figure3B</vt:lpstr>
      <vt:lpstr>Figure3C</vt:lpstr>
      <vt:lpstr>Figure5B</vt:lpstr>
      <vt:lpstr>Figure5C</vt:lpstr>
      <vt:lpstr>SupplementaryTable1_2</vt:lpstr>
      <vt:lpstr>SupplementaryFigure2</vt:lpstr>
      <vt:lpstr>SupplementaryFigure8A</vt:lpstr>
      <vt:lpstr>SupplementaryFigure10</vt:lpstr>
      <vt:lpstr>SupplementaryFigure11A</vt:lpstr>
      <vt:lpstr>SupplementaryFigure11BC</vt:lpstr>
      <vt:lpstr>SupplementaryFigure11DE</vt:lpstr>
      <vt:lpstr>SupplementaryFigure13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moonbri</dc:creator>
  <cp:lastModifiedBy>moonbri</cp:lastModifiedBy>
  <dcterms:created xsi:type="dcterms:W3CDTF">2019-11-11T15:50:30Z</dcterms:created>
  <dcterms:modified xsi:type="dcterms:W3CDTF">2020-05-26T19:17:16Z</dcterms:modified>
</cp:coreProperties>
</file>