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ustinreamer/Desktop/Dissertation Writing/"/>
    </mc:Choice>
  </mc:AlternateContent>
  <xr:revisionPtr revIDLastSave="0" documentId="13_ncr:1_{12644CEF-DAAD-6A46-B700-6B54B4257EE5}" xr6:coauthVersionLast="47" xr6:coauthVersionMax="47" xr10:uidLastSave="{00000000-0000-0000-0000-000000000000}"/>
  <bookViews>
    <workbookView xWindow="5400" yWindow="500" windowWidth="25700" windowHeight="20720" firstSheet="3" activeTab="16" xr2:uid="{91D983CC-97C2-48D9-A5A7-8E824F004834}"/>
  </bookViews>
  <sheets>
    <sheet name="Table 1" sheetId="3" r:id="rId1"/>
    <sheet name="Table 2" sheetId="4" r:id="rId2"/>
    <sheet name="Table 3" sheetId="5" r:id="rId3"/>
    <sheet name="Table 4" sheetId="1" r:id="rId4"/>
    <sheet name="Table 5" sheetId="2" r:id="rId5"/>
    <sheet name="Table 6" sheetId="6" r:id="rId6"/>
    <sheet name="Table 7" sheetId="7" r:id="rId7"/>
    <sheet name="Table 8" sheetId="8" r:id="rId8"/>
    <sheet name="Table 9" sheetId="9" r:id="rId9"/>
    <sheet name="Table 10" sheetId="10" r:id="rId10"/>
    <sheet name="Table 11" sheetId="16" r:id="rId11"/>
    <sheet name="Table 12" sheetId="17" r:id="rId12"/>
    <sheet name="Table 13" sheetId="11" r:id="rId13"/>
    <sheet name="Table 14" sheetId="12" r:id="rId14"/>
    <sheet name="Table 15" sheetId="13" r:id="rId15"/>
    <sheet name="Table 16" sheetId="14" r:id="rId16"/>
    <sheet name="Table 17" sheetId="15" r:id="rId17"/>
  </sheets>
  <definedNames>
    <definedName name="_xlnm._FilterDatabase" localSheetId="13" hidden="1">'Table 14'!$A$2:$G$2</definedName>
    <definedName name="_xlnm.Print_Titles" localSheetId="6">'Table 7'!$2:$2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" i="2" l="1"/>
  <c r="F12" i="2"/>
  <c r="E12" i="2"/>
  <c r="G11" i="10"/>
  <c r="F11" i="10"/>
  <c r="E11" i="10"/>
  <c r="G14" i="10"/>
  <c r="F14" i="10"/>
  <c r="E14" i="10"/>
  <c r="G13" i="10"/>
  <c r="F13" i="10"/>
  <c r="E13" i="10"/>
  <c r="G25" i="7"/>
  <c r="F25" i="7"/>
  <c r="E25" i="7"/>
  <c r="G4" i="7"/>
  <c r="F4" i="7"/>
  <c r="G3" i="7"/>
  <c r="F3" i="7"/>
  <c r="E3" i="7"/>
  <c r="G14" i="5"/>
  <c r="F14" i="5"/>
  <c r="E14" i="5"/>
  <c r="G4" i="5"/>
  <c r="F4" i="5"/>
  <c r="E4" i="5"/>
  <c r="G3" i="5"/>
  <c r="F3" i="5"/>
  <c r="E3" i="5"/>
  <c r="G57" i="8"/>
  <c r="F57" i="8"/>
  <c r="E57" i="8"/>
  <c r="G56" i="8"/>
  <c r="F56" i="8"/>
  <c r="E56" i="8"/>
  <c r="G52" i="8"/>
  <c r="F52" i="8"/>
  <c r="E52" i="8"/>
  <c r="G4" i="8"/>
  <c r="F4" i="8"/>
  <c r="E4" i="8"/>
  <c r="G39" i="9"/>
  <c r="F39" i="9"/>
  <c r="E39" i="9"/>
  <c r="G38" i="9"/>
  <c r="F38" i="9"/>
  <c r="E38" i="9"/>
  <c r="G3" i="9"/>
  <c r="F3" i="9"/>
  <c r="E3" i="9"/>
  <c r="G15" i="5"/>
  <c r="F15" i="5"/>
  <c r="E15" i="5"/>
  <c r="G21" i="14"/>
  <c r="F21" i="14"/>
  <c r="E21" i="14"/>
  <c r="G15" i="14"/>
  <c r="F15" i="14"/>
  <c r="E15" i="14"/>
  <c r="G31" i="1"/>
  <c r="F31" i="1"/>
  <c r="E31" i="1"/>
  <c r="G156" i="8" l="1"/>
  <c r="F156" i="8"/>
  <c r="E156" i="8"/>
  <c r="F12" i="11"/>
  <c r="F72" i="9"/>
  <c r="F35" i="9"/>
  <c r="B3" i="4"/>
  <c r="C3" i="4"/>
  <c r="B12" i="12"/>
  <c r="C12" i="12"/>
  <c r="C5" i="12"/>
  <c r="B5" i="12"/>
  <c r="C21" i="2" l="1"/>
  <c r="E21" i="2" s="1"/>
  <c r="E10" i="1"/>
  <c r="C14" i="12"/>
  <c r="B14" i="12"/>
  <c r="F14" i="12" s="1"/>
  <c r="G49" i="7"/>
  <c r="E7" i="16"/>
  <c r="G7" i="3"/>
</calcChain>
</file>

<file path=xl/sharedStrings.xml><?xml version="1.0" encoding="utf-8"?>
<sst xmlns="http://schemas.openxmlformats.org/spreadsheetml/2006/main" count="1056" uniqueCount="789">
  <si>
    <t>PitNumber</t>
  </si>
  <si>
    <t>Length</t>
  </si>
  <si>
    <t>Width</t>
  </si>
  <si>
    <t>RevisedDepth</t>
  </si>
  <si>
    <t>LWRatio</t>
  </si>
  <si>
    <t>DepthAvgDiam</t>
  </si>
  <si>
    <t>IdealizedVolumeL</t>
  </si>
  <si>
    <t>Revised Depth (cm)</t>
  </si>
  <si>
    <t>Length (cm)</t>
  </si>
  <si>
    <t>Width (cm)</t>
  </si>
  <si>
    <t>L:W</t>
  </si>
  <si>
    <t>d:D</t>
  </si>
  <si>
    <t>Idealized Volume (L)</t>
  </si>
  <si>
    <t>Pit #</t>
  </si>
  <si>
    <t>NJSM-216</t>
  </si>
  <si>
    <t>NJSM-279</t>
  </si>
  <si>
    <t>SH-10</t>
  </si>
  <si>
    <t>SH-19</t>
  </si>
  <si>
    <t>SH-69</t>
  </si>
  <si>
    <t>SH-130</t>
  </si>
  <si>
    <t>SH-287</t>
  </si>
  <si>
    <t>SH-424</t>
  </si>
  <si>
    <t>SH-451</t>
  </si>
  <si>
    <t>SH-478</t>
  </si>
  <si>
    <t>SH-161A</t>
  </si>
  <si>
    <t>SH-516 (S7)</t>
  </si>
  <si>
    <t>TU-12</t>
  </si>
  <si>
    <t>TU-14</t>
  </si>
  <si>
    <t>Depth (cm)</t>
  </si>
  <si>
    <t>SH-255</t>
  </si>
  <si>
    <t>SH-404</t>
  </si>
  <si>
    <t>SH-271</t>
  </si>
  <si>
    <t>SH-423</t>
  </si>
  <si>
    <t>SH-476</t>
  </si>
  <si>
    <t>SH-456</t>
  </si>
  <si>
    <t>SH-487</t>
  </si>
  <si>
    <t>SH-311</t>
  </si>
  <si>
    <t>SH-2</t>
  </si>
  <si>
    <t>SH-452</t>
  </si>
  <si>
    <t>SH-490</t>
  </si>
  <si>
    <t>SH-412</t>
  </si>
  <si>
    <t>SH-480</t>
  </si>
  <si>
    <t>SH-306</t>
  </si>
  <si>
    <t>TU-90</t>
  </si>
  <si>
    <t>SH-513 (S4)</t>
  </si>
  <si>
    <t>SH-515 (S6)</t>
  </si>
  <si>
    <t>SH-300</t>
  </si>
  <si>
    <t>NJSM-255</t>
  </si>
  <si>
    <t>SH-289</t>
  </si>
  <si>
    <t>SH-448</t>
  </si>
  <si>
    <t>SH-139</t>
  </si>
  <si>
    <t>SH-433</t>
  </si>
  <si>
    <t>SH-447</t>
  </si>
  <si>
    <t>SH-469</t>
  </si>
  <si>
    <t>SH-481</t>
  </si>
  <si>
    <t>TU-54a</t>
  </si>
  <si>
    <t>SH-445</t>
  </si>
  <si>
    <t>NSJM-323</t>
  </si>
  <si>
    <t>SH-440</t>
  </si>
  <si>
    <t>SH-200</t>
  </si>
  <si>
    <t>SH-32A</t>
  </si>
  <si>
    <t>SH-460</t>
  </si>
  <si>
    <t>SH-75</t>
  </si>
  <si>
    <t>SH-267</t>
  </si>
  <si>
    <t>SH-421</t>
  </si>
  <si>
    <t>NJSM-277</t>
  </si>
  <si>
    <t>NJSM-134</t>
  </si>
  <si>
    <t>SH-170</t>
  </si>
  <si>
    <t>NJSM-190</t>
  </si>
  <si>
    <t>SH-231</t>
  </si>
  <si>
    <t>SH-316</t>
  </si>
  <si>
    <t>SH-477</t>
  </si>
  <si>
    <t>SH-415</t>
  </si>
  <si>
    <t>SH-489</t>
  </si>
  <si>
    <t>SH-492</t>
  </si>
  <si>
    <t>SH-182</t>
  </si>
  <si>
    <t>SH-280</t>
  </si>
  <si>
    <t>NJSM-176</t>
  </si>
  <si>
    <t>NJSM-219a</t>
  </si>
  <si>
    <t>NJSM-251</t>
  </si>
  <si>
    <t>SH-209</t>
  </si>
  <si>
    <t>SH-66</t>
  </si>
  <si>
    <t>NJSM-265a</t>
  </si>
  <si>
    <t>SH-21</t>
  </si>
  <si>
    <t>NJSM-115</t>
  </si>
  <si>
    <t>NJSM-162</t>
  </si>
  <si>
    <t>NJSM-172</t>
  </si>
  <si>
    <t>NJSM-180</t>
  </si>
  <si>
    <t>NJSM-183</t>
  </si>
  <si>
    <t>NJSM-184</t>
  </si>
  <si>
    <t>NJSM-202</t>
  </si>
  <si>
    <t>NJSM-211</t>
  </si>
  <si>
    <t>NJSM-221</t>
  </si>
  <si>
    <t>NJSM-301</t>
  </si>
  <si>
    <t>NJSM-317</t>
  </si>
  <si>
    <t>NJSM-319</t>
  </si>
  <si>
    <t>NJSM-322</t>
  </si>
  <si>
    <t>RM-99</t>
  </si>
  <si>
    <t>SH-4</t>
  </si>
  <si>
    <t>SH-30</t>
  </si>
  <si>
    <t>SH-37</t>
  </si>
  <si>
    <t>SH-56</t>
  </si>
  <si>
    <t>SH-58</t>
  </si>
  <si>
    <t>SH-77</t>
  </si>
  <si>
    <t>SH-85</t>
  </si>
  <si>
    <t>SH-123</t>
  </si>
  <si>
    <t>SH-128</t>
  </si>
  <si>
    <t>SH-147</t>
  </si>
  <si>
    <t>SH-153</t>
  </si>
  <si>
    <t>SH-181</t>
  </si>
  <si>
    <t>SH-185</t>
  </si>
  <si>
    <t>SH-189</t>
  </si>
  <si>
    <t>SH-199</t>
  </si>
  <si>
    <t>SH-201</t>
  </si>
  <si>
    <t>SH-221</t>
  </si>
  <si>
    <t>SH-242</t>
  </si>
  <si>
    <t>SH-263</t>
  </si>
  <si>
    <t>SH-276</t>
  </si>
  <si>
    <t>SH-295</t>
  </si>
  <si>
    <t>SH-297</t>
  </si>
  <si>
    <t>SH-315</t>
  </si>
  <si>
    <t>SH-413</t>
  </si>
  <si>
    <t>SH-449</t>
  </si>
  <si>
    <t>SH-454</t>
  </si>
  <si>
    <t>SH-457</t>
  </si>
  <si>
    <t>NJSM-154</t>
  </si>
  <si>
    <t>SH-90</t>
  </si>
  <si>
    <t>SH-254</t>
  </si>
  <si>
    <t>TU-25</t>
  </si>
  <si>
    <t>TU-49</t>
  </si>
  <si>
    <t>NJSM-137a</t>
  </si>
  <si>
    <t>NJSM-158</t>
  </si>
  <si>
    <t>NJSM-175</t>
  </si>
  <si>
    <t>NJSM-157</t>
  </si>
  <si>
    <t>NJSM-292</t>
  </si>
  <si>
    <t>NJSM-156</t>
  </si>
  <si>
    <t>NJSM-259</t>
  </si>
  <si>
    <t>SH-455</t>
  </si>
  <si>
    <t>NJSM-214</t>
  </si>
  <si>
    <t>NJSM-166</t>
  </si>
  <si>
    <t>NJSM-276</t>
  </si>
  <si>
    <t>NJSM-150</t>
  </si>
  <si>
    <t>NJSM-206</t>
  </si>
  <si>
    <t>SH-207</t>
  </si>
  <si>
    <t>NJSM-247</t>
  </si>
  <si>
    <t>NJSM-275</t>
  </si>
  <si>
    <t>NJSM-227</t>
  </si>
  <si>
    <t>NJSM-148</t>
  </si>
  <si>
    <t>SH-235</t>
  </si>
  <si>
    <t>SH-471</t>
  </si>
  <si>
    <t>SH-143</t>
  </si>
  <si>
    <t>NJSM-318</t>
  </si>
  <si>
    <t>SH-269</t>
  </si>
  <si>
    <t>NJSM-320</t>
  </si>
  <si>
    <t>SH-223</t>
  </si>
  <si>
    <t>NJSM-268a</t>
  </si>
  <si>
    <t>SH-419</t>
  </si>
  <si>
    <t>NJSM-254</t>
  </si>
  <si>
    <t>NJSM-177</t>
  </si>
  <si>
    <t>SH-97</t>
  </si>
  <si>
    <t>SH-288</t>
  </si>
  <si>
    <t>SH-212</t>
  </si>
  <si>
    <t>TU-55</t>
  </si>
  <si>
    <t>NJSM-258</t>
  </si>
  <si>
    <t>SH-42</t>
  </si>
  <si>
    <t>NJSM-136</t>
  </si>
  <si>
    <t>NJSM-282</t>
  </si>
  <si>
    <t>NJSM-200</t>
  </si>
  <si>
    <t>NJSM-248a</t>
  </si>
  <si>
    <t>NJSM-225</t>
  </si>
  <si>
    <t>NJSM-195</t>
  </si>
  <si>
    <t>NJSM-284</t>
  </si>
  <si>
    <t>NJSM-315</t>
  </si>
  <si>
    <t>RM-18</t>
  </si>
  <si>
    <t>NJSM-139</t>
  </si>
  <si>
    <t>NJSM-142</t>
  </si>
  <si>
    <t>NJSM-312</t>
  </si>
  <si>
    <t>SH-57</t>
  </si>
  <si>
    <t>SH-482</t>
  </si>
  <si>
    <t>RM-69</t>
  </si>
  <si>
    <t>SH-249</t>
  </si>
  <si>
    <t>NJSM-278</t>
  </si>
  <si>
    <t>SH-232</t>
  </si>
  <si>
    <t>SH-44</t>
  </si>
  <si>
    <t>SH-191</t>
  </si>
  <si>
    <t>TU-114</t>
  </si>
  <si>
    <t>NJSM-186</t>
  </si>
  <si>
    <t>NJSM-188</t>
  </si>
  <si>
    <t>RM-9b</t>
  </si>
  <si>
    <t>SH-61</t>
  </si>
  <si>
    <t>NJSM-179</t>
  </si>
  <si>
    <t>SH-193</t>
  </si>
  <si>
    <t>SH-184</t>
  </si>
  <si>
    <t>SH-301</t>
  </si>
  <si>
    <t>SH-472</t>
  </si>
  <si>
    <t>SH-263A</t>
  </si>
  <si>
    <t>SH-120</t>
  </si>
  <si>
    <t>NJSM-274</t>
  </si>
  <si>
    <t>SH-138</t>
  </si>
  <si>
    <t>SH-208</t>
  </si>
  <si>
    <t>SH-468</t>
  </si>
  <si>
    <t>NJSM-174a</t>
  </si>
  <si>
    <t>SH-318</t>
  </si>
  <si>
    <t>TU-13</t>
  </si>
  <si>
    <t>NJSM-289</t>
  </si>
  <si>
    <t>SH-303</t>
  </si>
  <si>
    <t>SH-195</t>
  </si>
  <si>
    <t>NJSM-132</t>
  </si>
  <si>
    <t>NJSM-140</t>
  </si>
  <si>
    <t>NJSM-141</t>
  </si>
  <si>
    <t>NJSM-147</t>
  </si>
  <si>
    <t>NJSM-178</t>
  </si>
  <si>
    <t>NJSM-181</t>
  </si>
  <si>
    <t>NJSM-194</t>
  </si>
  <si>
    <t>NJSM-201</t>
  </si>
  <si>
    <t>NJSM-242</t>
  </si>
  <si>
    <t>NJSM-245</t>
  </si>
  <si>
    <t>NJSM-252</t>
  </si>
  <si>
    <t>NJSM-253</t>
  </si>
  <si>
    <t>NJSM-257</t>
  </si>
  <si>
    <t>NJSM-264</t>
  </si>
  <si>
    <t>NJSM-268</t>
  </si>
  <si>
    <t>NJSM-116a</t>
  </si>
  <si>
    <t>NJSM-303</t>
  </si>
  <si>
    <t>NJSM-304</t>
  </si>
  <si>
    <t>NJSM-311</t>
  </si>
  <si>
    <t>RM-36</t>
  </si>
  <si>
    <t>RM-55</t>
  </si>
  <si>
    <t>RM-82</t>
  </si>
  <si>
    <t>SH-3</t>
  </si>
  <si>
    <t>SH-14</t>
  </si>
  <si>
    <t>SH-28</t>
  </si>
  <si>
    <t>SH-47</t>
  </si>
  <si>
    <t>SH-54</t>
  </si>
  <si>
    <t>SH-76</t>
  </si>
  <si>
    <t>SH-80</t>
  </si>
  <si>
    <t>SH-94</t>
  </si>
  <si>
    <t>SH-102</t>
  </si>
  <si>
    <t>SH-111</t>
  </si>
  <si>
    <t>SH-116</t>
  </si>
  <si>
    <t>SH-133</t>
  </si>
  <si>
    <t>SH-142</t>
  </si>
  <si>
    <t>SH-151</t>
  </si>
  <si>
    <t>SH-155</t>
  </si>
  <si>
    <t>SH-157</t>
  </si>
  <si>
    <t>SH-160</t>
  </si>
  <si>
    <t>SH-161</t>
  </si>
  <si>
    <t>SH-163</t>
  </si>
  <si>
    <t>SH-171</t>
  </si>
  <si>
    <t>SH-172</t>
  </si>
  <si>
    <t>SH-186</t>
  </si>
  <si>
    <t>SH-188</t>
  </si>
  <si>
    <t>SH-196</t>
  </si>
  <si>
    <t>SH-197</t>
  </si>
  <si>
    <t>SH-211</t>
  </si>
  <si>
    <t>SH-218</t>
  </si>
  <si>
    <t>SH-228</t>
  </si>
  <si>
    <t>SH-230</t>
  </si>
  <si>
    <t>SH-243</t>
  </si>
  <si>
    <t>SH-247</t>
  </si>
  <si>
    <t>SH-257</t>
  </si>
  <si>
    <t>SH-281</t>
  </si>
  <si>
    <t>SH-285</t>
  </si>
  <si>
    <t>SH-309</t>
  </si>
  <si>
    <t>SH-317</t>
  </si>
  <si>
    <t>SH-334</t>
  </si>
  <si>
    <t>SH-422</t>
  </si>
  <si>
    <t>SH-429</t>
  </si>
  <si>
    <t>SH-436</t>
  </si>
  <si>
    <t>SH-442</t>
  </si>
  <si>
    <t>SH-444</t>
  </si>
  <si>
    <t>SH-450</t>
  </si>
  <si>
    <t>SH-463</t>
  </si>
  <si>
    <t>SH-484</t>
  </si>
  <si>
    <t>SH-488</t>
  </si>
  <si>
    <t>SH-496</t>
  </si>
  <si>
    <t>SH-501</t>
  </si>
  <si>
    <t>SH-210A</t>
  </si>
  <si>
    <t>SH-506 (T2-A)</t>
  </si>
  <si>
    <t>NJSM-124</t>
  </si>
  <si>
    <t>NJSM-138</t>
  </si>
  <si>
    <t>NJSM-143</t>
  </si>
  <si>
    <t>NJSM-149</t>
  </si>
  <si>
    <t>NJSM-151</t>
  </si>
  <si>
    <t>NJSM-152</t>
  </si>
  <si>
    <t>NJSM-155</t>
  </si>
  <si>
    <t>NJSM-220</t>
  </si>
  <si>
    <t>NJSM-231</t>
  </si>
  <si>
    <t>NJSM-235</t>
  </si>
  <si>
    <t>NJSM-236</t>
  </si>
  <si>
    <t>NJSM-246</t>
  </si>
  <si>
    <t>NJSM-249</t>
  </si>
  <si>
    <t>NJSM-250</t>
  </si>
  <si>
    <t>NJSM-266</t>
  </si>
  <si>
    <t>NJSM-271</t>
  </si>
  <si>
    <t>NJSM-294</t>
  </si>
  <si>
    <t>NJSM-296</t>
  </si>
  <si>
    <t>RM-5</t>
  </si>
  <si>
    <t>RM-7</t>
  </si>
  <si>
    <t>RM-80</t>
  </si>
  <si>
    <t>SH-39</t>
  </si>
  <si>
    <t>SH-50</t>
  </si>
  <si>
    <t>SH-71</t>
  </si>
  <si>
    <t>SH-93</t>
  </si>
  <si>
    <t>SH-98</t>
  </si>
  <si>
    <t>SH-103</t>
  </si>
  <si>
    <t>SH-108</t>
  </si>
  <si>
    <t>SH-109</t>
  </si>
  <si>
    <t>SH-114</t>
  </si>
  <si>
    <t>SH-118</t>
  </si>
  <si>
    <t>SH-129</t>
  </si>
  <si>
    <t>SH-134</t>
  </si>
  <si>
    <t>SH-149</t>
  </si>
  <si>
    <t>SH-187</t>
  </si>
  <si>
    <t>SH-202</t>
  </si>
  <si>
    <t>SH-203</t>
  </si>
  <si>
    <t>SH-213</t>
  </si>
  <si>
    <t>SH-246</t>
  </si>
  <si>
    <t>SH-261</t>
  </si>
  <si>
    <t>SH-279</t>
  </si>
  <si>
    <t>SH-282</t>
  </si>
  <si>
    <t>SH-296</t>
  </si>
  <si>
    <t>SH-298</t>
  </si>
  <si>
    <t>SH-312</t>
  </si>
  <si>
    <t>SH-326</t>
  </si>
  <si>
    <t>SH-332</t>
  </si>
  <si>
    <t>SH-410</t>
  </si>
  <si>
    <t>SH-508 (B)</t>
  </si>
  <si>
    <t>SH-517 (S8)</t>
  </si>
  <si>
    <t>SH-518 (S9)</t>
  </si>
  <si>
    <t>TU-10</t>
  </si>
  <si>
    <t>NJSM-199</t>
  </si>
  <si>
    <t>NJSM-209</t>
  </si>
  <si>
    <t>NJSM-219</t>
  </si>
  <si>
    <t>NJSM-228</t>
  </si>
  <si>
    <t>NJSM-137B</t>
  </si>
  <si>
    <t>RM-66</t>
  </si>
  <si>
    <t>SH-36</t>
  </si>
  <si>
    <t>SH-89</t>
  </si>
  <si>
    <t>SH-91</t>
  </si>
  <si>
    <t>SH-96</t>
  </si>
  <si>
    <t>SH-99</t>
  </si>
  <si>
    <t>SH-126</t>
  </si>
  <si>
    <t>SH-127</t>
  </si>
  <si>
    <t>SH-140</t>
  </si>
  <si>
    <t>SH-158</t>
  </si>
  <si>
    <t>SH-165</t>
  </si>
  <si>
    <t>SH-234</t>
  </si>
  <si>
    <t>SH-245</t>
  </si>
  <si>
    <t>SH-260</t>
  </si>
  <si>
    <t>SH-323</t>
  </si>
  <si>
    <t>SH-336</t>
  </si>
  <si>
    <t>SH-512 (S3)</t>
  </si>
  <si>
    <t>NJSM-187</t>
  </si>
  <si>
    <t>NJSM-217</t>
  </si>
  <si>
    <t>NJSM-237</t>
  </si>
  <si>
    <t>NJSM-287</t>
  </si>
  <si>
    <t>NJSM-291</t>
  </si>
  <si>
    <t>NJSM-293</t>
  </si>
  <si>
    <t>NJSM-295</t>
  </si>
  <si>
    <t>NJSM-308</t>
  </si>
  <si>
    <t>NJSM-313</t>
  </si>
  <si>
    <t>NJSM-314</t>
  </si>
  <si>
    <t>NJSM-316</t>
  </si>
  <si>
    <t>NJSM-321</t>
  </si>
  <si>
    <t>NJSM-309</t>
  </si>
  <si>
    <t>NJSM-226</t>
  </si>
  <si>
    <t>NJSM-240</t>
  </si>
  <si>
    <t>NJSM-262</t>
  </si>
  <si>
    <t>NJSM-269</t>
  </si>
  <si>
    <t>NJSM-270</t>
  </si>
  <si>
    <t>NJSM-286</t>
  </si>
  <si>
    <t>NJSM-302</t>
  </si>
  <si>
    <t>NJSM-325</t>
  </si>
  <si>
    <t>NJSM-326</t>
  </si>
  <si>
    <t>RM-10a</t>
  </si>
  <si>
    <t>SH-62</t>
  </si>
  <si>
    <t>SH-88</t>
  </si>
  <si>
    <t>SH-215</t>
  </si>
  <si>
    <t>SH-216</t>
  </si>
  <si>
    <t>SH-227</t>
  </si>
  <si>
    <t>SH-252</t>
  </si>
  <si>
    <t>SH-266</t>
  </si>
  <si>
    <t>SH-275</t>
  </si>
  <si>
    <t>SH-408</t>
  </si>
  <si>
    <t>SH-435</t>
  </si>
  <si>
    <t>SH-473</t>
  </si>
  <si>
    <t>SH-486</t>
  </si>
  <si>
    <t>SH-165A</t>
  </si>
  <si>
    <t>SH-210B</t>
  </si>
  <si>
    <t>TU-21</t>
  </si>
  <si>
    <t>TU-67</t>
  </si>
  <si>
    <t>TU-80</t>
  </si>
  <si>
    <t>TU-88</t>
  </si>
  <si>
    <t>SH-503 (T1-A)</t>
  </si>
  <si>
    <t>SH-504 (T1-B)</t>
  </si>
  <si>
    <t>NJSM-196</t>
  </si>
  <si>
    <t>NJSM-300</t>
  </si>
  <si>
    <t>NJSM-305</t>
  </si>
  <si>
    <t>RM-77</t>
  </si>
  <si>
    <t>SH-7</t>
  </si>
  <si>
    <t>SH-55</t>
  </si>
  <si>
    <t>SH-86</t>
  </si>
  <si>
    <t>SH-121</t>
  </si>
  <si>
    <t>SH-173</t>
  </si>
  <si>
    <t>SH-174</t>
  </si>
  <si>
    <t>SH-192</t>
  </si>
  <si>
    <t>SH-194</t>
  </si>
  <si>
    <t>SH-233</t>
  </si>
  <si>
    <t>SH-236</t>
  </si>
  <si>
    <t>SH-302</t>
  </si>
  <si>
    <t>SH-327</t>
  </si>
  <si>
    <t>SH-414</t>
  </si>
  <si>
    <t>SH-437</t>
  </si>
  <si>
    <t>SH-505 (T1-C)</t>
  </si>
  <si>
    <t>TU-89</t>
  </si>
  <si>
    <t>SH-286</t>
  </si>
  <si>
    <t>SH-291</t>
  </si>
  <si>
    <t>SH-259</t>
  </si>
  <si>
    <t>SH-466</t>
  </si>
  <si>
    <t>NJSM-273</t>
  </si>
  <si>
    <t>NJSM-272</t>
  </si>
  <si>
    <t>RM-17</t>
  </si>
  <si>
    <t>NJSM-170</t>
  </si>
  <si>
    <t>SH-206</t>
  </si>
  <si>
    <t>SH-465</t>
  </si>
  <si>
    <t>NJSM-281</t>
  </si>
  <si>
    <t>TU-17</t>
  </si>
  <si>
    <t>SH-238</t>
  </si>
  <si>
    <t>SH-48</t>
  </si>
  <si>
    <t>SH-313</t>
  </si>
  <si>
    <t>SH-63</t>
  </si>
  <si>
    <t>RM-52</t>
  </si>
  <si>
    <t>NJSM-238</t>
  </si>
  <si>
    <t>SH-283</t>
  </si>
  <si>
    <t>NJSM-290</t>
  </si>
  <si>
    <t>NJSM-164</t>
  </si>
  <si>
    <t>SH-167</t>
  </si>
  <si>
    <t>SH-72</t>
  </si>
  <si>
    <t>NJSM-307</t>
  </si>
  <si>
    <t>RM-22</t>
  </si>
  <si>
    <t>RM-58</t>
  </si>
  <si>
    <t>SH-179</t>
  </si>
  <si>
    <t>RM-94</t>
  </si>
  <si>
    <t>SH-299</t>
  </si>
  <si>
    <t>RM-56</t>
  </si>
  <si>
    <t>SH-29</t>
  </si>
  <si>
    <t>SH-507 (T4-A)</t>
  </si>
  <si>
    <t>SH-169</t>
  </si>
  <si>
    <t>RM-59</t>
  </si>
  <si>
    <t>SH-250</t>
  </si>
  <si>
    <t>NJSM-162a</t>
  </si>
  <si>
    <t>RM-79</t>
  </si>
  <si>
    <t>SH-293</t>
  </si>
  <si>
    <t>SH-253</t>
  </si>
  <si>
    <t>SH-175</t>
  </si>
  <si>
    <t>SH-53</t>
  </si>
  <si>
    <t>NJSM-297</t>
  </si>
  <si>
    <t>SH-219</t>
  </si>
  <si>
    <t>NJSM-205</t>
  </si>
  <si>
    <t>SH-443</t>
  </si>
  <si>
    <t>SH-68</t>
  </si>
  <si>
    <t>SH-105</t>
  </si>
  <si>
    <t>SH-262</t>
  </si>
  <si>
    <t>NJSM-263</t>
  </si>
  <si>
    <t>SH-100</t>
  </si>
  <si>
    <t>NJSM-173</t>
  </si>
  <si>
    <t>SH-159</t>
  </si>
  <si>
    <t>SH-416</t>
  </si>
  <si>
    <t>SH-65</t>
  </si>
  <si>
    <t>SH-26</t>
  </si>
  <si>
    <t>SH-239</t>
  </si>
  <si>
    <t>SH-87</t>
  </si>
  <si>
    <t>SH-417</t>
  </si>
  <si>
    <t>NJSM-125</t>
  </si>
  <si>
    <t>NJSM-137</t>
  </si>
  <si>
    <t>NJSM-192</t>
  </si>
  <si>
    <t>RM-95</t>
  </si>
  <si>
    <t>SH-272</t>
  </si>
  <si>
    <t>SH-136</t>
  </si>
  <si>
    <t>SH-16</t>
  </si>
  <si>
    <t>SH-79</t>
  </si>
  <si>
    <t>SH-278</t>
  </si>
  <si>
    <t>NJSM-299</t>
  </si>
  <si>
    <t>SH-328</t>
  </si>
  <si>
    <t>NJSM-197</t>
  </si>
  <si>
    <t>SH-35</t>
  </si>
  <si>
    <t>NJSM-267</t>
  </si>
  <si>
    <t>SH-83</t>
  </si>
  <si>
    <t>RM-31</t>
  </si>
  <si>
    <t>NJSM-213</t>
  </si>
  <si>
    <t>SH-304</t>
  </si>
  <si>
    <t>SH-248</t>
  </si>
  <si>
    <t>SH-38</t>
  </si>
  <si>
    <t>RM-93</t>
  </si>
  <si>
    <t>NJSM-241</t>
  </si>
  <si>
    <t>SH-119</t>
  </si>
  <si>
    <t>SH-40</t>
  </si>
  <si>
    <t>SH-183</t>
  </si>
  <si>
    <t>NJSM-145</t>
  </si>
  <si>
    <t>SH-453</t>
  </si>
  <si>
    <t>SH-335</t>
  </si>
  <si>
    <t>SH-145</t>
  </si>
  <si>
    <t>NJSM-182</t>
  </si>
  <si>
    <t>RM-19</t>
  </si>
  <si>
    <t>SH-13</t>
  </si>
  <si>
    <t>SH-166</t>
  </si>
  <si>
    <t>RM-51</t>
  </si>
  <si>
    <t>SH-92</t>
  </si>
  <si>
    <t>SH-115</t>
  </si>
  <si>
    <t>SH-168</t>
  </si>
  <si>
    <t>NJSM-220a</t>
  </si>
  <si>
    <t>RM-16</t>
  </si>
  <si>
    <t>SH-190</t>
  </si>
  <si>
    <t>SH-441</t>
  </si>
  <si>
    <t>SH-290</t>
  </si>
  <si>
    <t>NJSM-265</t>
  </si>
  <si>
    <t>SH-217</t>
  </si>
  <si>
    <t>SH-220</t>
  </si>
  <si>
    <t>SH-117</t>
  </si>
  <si>
    <t>RM-8</t>
  </si>
  <si>
    <t>SH-23</t>
  </si>
  <si>
    <t>NJSM-198</t>
  </si>
  <si>
    <t>RM-14</t>
  </si>
  <si>
    <t>RM-57</t>
  </si>
  <si>
    <t>RM-2</t>
  </si>
  <si>
    <t>SH-177</t>
  </si>
  <si>
    <t>NJSM-126</t>
  </si>
  <si>
    <t>SH-273</t>
  </si>
  <si>
    <t>NJSM-207</t>
  </si>
  <si>
    <t>RM-88</t>
  </si>
  <si>
    <t>SH-144</t>
  </si>
  <si>
    <t>NJSM-165</t>
  </si>
  <si>
    <t>SH-439</t>
  </si>
  <si>
    <t>NJSM-223</t>
  </si>
  <si>
    <t>SH-27</t>
  </si>
  <si>
    <t>NJSM-298</t>
  </si>
  <si>
    <t>NJSM-117</t>
  </si>
  <si>
    <t>RM-50</t>
  </si>
  <si>
    <t>SH-104</t>
  </si>
  <si>
    <t>SH-305</t>
  </si>
  <si>
    <t>SH-251</t>
  </si>
  <si>
    <t>SH-141</t>
  </si>
  <si>
    <t>NJSM-130</t>
  </si>
  <si>
    <t>RM-64</t>
  </si>
  <si>
    <t>SH-81</t>
  </si>
  <si>
    <t>NJSM-161a</t>
  </si>
  <si>
    <t>SH-274</t>
  </si>
  <si>
    <t>SH-458</t>
  </si>
  <si>
    <t>NJSM-78</t>
  </si>
  <si>
    <t>NJSM-114</t>
  </si>
  <si>
    <t>NJSM-104</t>
  </si>
  <si>
    <t>NJSM-85</t>
  </si>
  <si>
    <t>NJSM-13</t>
  </si>
  <si>
    <t>NJSM-61</t>
  </si>
  <si>
    <t>NJSM-73</t>
  </si>
  <si>
    <t>NJSM-76</t>
  </si>
  <si>
    <t>NJSM-101</t>
  </si>
  <si>
    <t>NJSM-31</t>
  </si>
  <si>
    <t>NJSM-43</t>
  </si>
  <si>
    <t>NJSM-77</t>
  </si>
  <si>
    <t>NJSM-100</t>
  </si>
  <si>
    <t>NJSM-6</t>
  </si>
  <si>
    <t>NJSM-75</t>
  </si>
  <si>
    <t>NJSM-51</t>
  </si>
  <si>
    <t>NJSM-18</t>
  </si>
  <si>
    <t>NJSM-27</t>
  </si>
  <si>
    <t>NJSM-30</t>
  </si>
  <si>
    <t>NJSM-25</t>
  </si>
  <si>
    <t>NJSM-72</t>
  </si>
  <si>
    <t>NJSM-91</t>
  </si>
  <si>
    <t>NJSM-9</t>
  </si>
  <si>
    <t>NJSM-59</t>
  </si>
  <si>
    <t>NJSM-21</t>
  </si>
  <si>
    <t>NJSM-64</t>
  </si>
  <si>
    <t>NJSM-93</t>
  </si>
  <si>
    <t>NJSM-23</t>
  </si>
  <si>
    <t>NJSM-10</t>
  </si>
  <si>
    <t>NJSM-26</t>
  </si>
  <si>
    <t>NJSM-5</t>
  </si>
  <si>
    <t>NJSM-49</t>
  </si>
  <si>
    <t>NJSM-42</t>
  </si>
  <si>
    <t>NJSM-22</t>
  </si>
  <si>
    <t>NJSM-14</t>
  </si>
  <si>
    <t>NJSM-12</t>
  </si>
  <si>
    <t>NJSM-38</t>
  </si>
  <si>
    <t>NJSM-50a</t>
  </si>
  <si>
    <t>NJSM-63</t>
  </si>
  <si>
    <t>NJSM-97</t>
  </si>
  <si>
    <t>NJSM-45a</t>
  </si>
  <si>
    <t>NJSM-20</t>
  </si>
  <si>
    <t xml:space="preserve">NJSM-56 </t>
  </si>
  <si>
    <t>NJSM-96</t>
  </si>
  <si>
    <t>NJSM-36</t>
  </si>
  <si>
    <t>NJSM-39</t>
  </si>
  <si>
    <t>NJSM-24</t>
  </si>
  <si>
    <t>NJSM-45</t>
  </si>
  <si>
    <t>NJSM-48</t>
  </si>
  <si>
    <t>RM-42</t>
  </si>
  <si>
    <t>RM-44</t>
  </si>
  <si>
    <t>NJSM-116</t>
  </si>
  <si>
    <t>NJSM-118</t>
  </si>
  <si>
    <t>NJSM-122</t>
  </si>
  <si>
    <t>NJSM-144</t>
  </si>
  <si>
    <t>NJSM-146</t>
  </si>
  <si>
    <t>NJSM-16</t>
  </si>
  <si>
    <t>NJSM-161</t>
  </si>
  <si>
    <t>NJSM-163</t>
  </si>
  <si>
    <t>NJSM-167</t>
  </si>
  <si>
    <t>NJSM-193</t>
  </si>
  <si>
    <t>NJSM-224</t>
  </si>
  <si>
    <t>NJSM-232</t>
  </si>
  <si>
    <t>NJSM-248</t>
  </si>
  <si>
    <t>NJSM-327</t>
  </si>
  <si>
    <t>NJSM-39a</t>
  </si>
  <si>
    <t>NJSM-40</t>
  </si>
  <si>
    <t>NJSM-44</t>
  </si>
  <si>
    <t>NJSM-47</t>
  </si>
  <si>
    <t>NJSM-53</t>
  </si>
  <si>
    <t>NJSM-69</t>
  </si>
  <si>
    <t>RM-12</t>
  </si>
  <si>
    <t>RM-33</t>
  </si>
  <si>
    <t>RM-37</t>
  </si>
  <si>
    <t>RM-54</t>
  </si>
  <si>
    <t>RM-68</t>
  </si>
  <si>
    <t>RM-72</t>
  </si>
  <si>
    <t>RM-76</t>
  </si>
  <si>
    <t>RM-92</t>
  </si>
  <si>
    <t>SH-101</t>
  </si>
  <si>
    <t>SH-12</t>
  </si>
  <si>
    <t>SH-137</t>
  </si>
  <si>
    <t>SH-150</t>
  </si>
  <si>
    <t>SH-152</t>
  </si>
  <si>
    <t>SH-156</t>
  </si>
  <si>
    <t>SH-164</t>
  </si>
  <si>
    <t>SH-198</t>
  </si>
  <si>
    <t>SH-20A</t>
  </si>
  <si>
    <t>SH-258</t>
  </si>
  <si>
    <t>SH-284</t>
  </si>
  <si>
    <t>SH-292</t>
  </si>
  <si>
    <t>SH-31</t>
  </si>
  <si>
    <t>SH-310</t>
  </si>
  <si>
    <t>SH-32</t>
  </si>
  <si>
    <t>SH-400</t>
  </si>
  <si>
    <t>SH-402</t>
  </si>
  <si>
    <t>SH-420</t>
  </si>
  <si>
    <t>SH-427</t>
  </si>
  <si>
    <t>SH-43</t>
  </si>
  <si>
    <t>SH-446</t>
  </si>
  <si>
    <t>SH-51</t>
  </si>
  <si>
    <t>SH-6</t>
  </si>
  <si>
    <t>SH-73</t>
  </si>
  <si>
    <t>SH-84</t>
  </si>
  <si>
    <t>SH-95</t>
  </si>
  <si>
    <t>NJSM-103</t>
  </si>
  <si>
    <t>NJSM-119</t>
  </si>
  <si>
    <t>NJSM-123</t>
  </si>
  <si>
    <t>NJSM-135</t>
  </si>
  <si>
    <t>NJSM-171</t>
  </si>
  <si>
    <t>NJSM-174</t>
  </si>
  <si>
    <t>NJSM-263a</t>
  </si>
  <si>
    <t>NJSM-283</t>
  </si>
  <si>
    <t>NJSM-306</t>
  </si>
  <si>
    <t>NJSM-324</t>
  </si>
  <si>
    <t>NJSM-328</t>
  </si>
  <si>
    <t>NJSM-79</t>
  </si>
  <si>
    <t>NJSM-83</t>
  </si>
  <si>
    <t>RM-25</t>
  </si>
  <si>
    <t>RM-38</t>
  </si>
  <si>
    <t>RM-41</t>
  </si>
  <si>
    <t>RM-45</t>
  </si>
  <si>
    <t>RM-71</t>
  </si>
  <si>
    <t>SH-11</t>
  </si>
  <si>
    <t>SH-110</t>
  </si>
  <si>
    <t>SH-113</t>
  </si>
  <si>
    <t>SH-122</t>
  </si>
  <si>
    <t>SH-124</t>
  </si>
  <si>
    <t>SH-131</t>
  </si>
  <si>
    <t>SH-154</t>
  </si>
  <si>
    <t>SH-17</t>
  </si>
  <si>
    <t>SH-178</t>
  </si>
  <si>
    <t>SH-180</t>
  </si>
  <si>
    <t>SH-226</t>
  </si>
  <si>
    <t>SH-240</t>
  </si>
  <si>
    <t>SH-241</t>
  </si>
  <si>
    <t>SH-256</t>
  </si>
  <si>
    <t>SH-268</t>
  </si>
  <si>
    <t>SH-270</t>
  </si>
  <si>
    <t>SH-307</t>
  </si>
  <si>
    <t>SH-308</t>
  </si>
  <si>
    <t>SH-314</t>
  </si>
  <si>
    <t>SH-319</t>
  </si>
  <si>
    <t>SH-320</t>
  </si>
  <si>
    <t>SH-321</t>
  </si>
  <si>
    <t>SH-322</t>
  </si>
  <si>
    <t>SH-33</t>
  </si>
  <si>
    <t>SH-331</t>
  </si>
  <si>
    <t>SH-333</t>
  </si>
  <si>
    <t>SH-34</t>
  </si>
  <si>
    <t>SH-401</t>
  </si>
  <si>
    <t>SH-426</t>
  </si>
  <si>
    <t>SH-45</t>
  </si>
  <si>
    <t>SH-459</t>
  </si>
  <si>
    <t>SH-46</t>
  </si>
  <si>
    <t>SH-462</t>
  </si>
  <si>
    <t>SH-467</t>
  </si>
  <si>
    <t>SH-49</t>
  </si>
  <si>
    <t>SH-64</t>
  </si>
  <si>
    <t>SH-78</t>
  </si>
  <si>
    <t>NJSM-138A</t>
  </si>
  <si>
    <t>NJSM-160</t>
  </si>
  <si>
    <t>NJSM-168</t>
  </si>
  <si>
    <t>NJSM-215</t>
  </si>
  <si>
    <t>RM-1</t>
  </si>
  <si>
    <t>RM-30</t>
  </si>
  <si>
    <t>RM-65</t>
  </si>
  <si>
    <t>RM-70</t>
  </si>
  <si>
    <t>RM-96</t>
  </si>
  <si>
    <t>RM-98</t>
  </si>
  <si>
    <t>RM-9a</t>
  </si>
  <si>
    <t>SH-1</t>
  </si>
  <si>
    <t>SH-106/107</t>
  </si>
  <si>
    <t>SH-125</t>
  </si>
  <si>
    <t>SH-132</t>
  </si>
  <si>
    <t>SH-146</t>
  </si>
  <si>
    <t>SH-148</t>
  </si>
  <si>
    <t>SH-15</t>
  </si>
  <si>
    <t>SH-162</t>
  </si>
  <si>
    <t>SH-176</t>
  </si>
  <si>
    <t>SH-18</t>
  </si>
  <si>
    <t>SH-20</t>
  </si>
  <si>
    <t>SH-214</t>
  </si>
  <si>
    <t>SH-222</t>
  </si>
  <si>
    <t>SH-225</t>
  </si>
  <si>
    <t>SH-24</t>
  </si>
  <si>
    <t>SH-25</t>
  </si>
  <si>
    <t>SH-324</t>
  </si>
  <si>
    <t>SH-325</t>
  </si>
  <si>
    <t>SH-329</t>
  </si>
  <si>
    <t>SH-330</t>
  </si>
  <si>
    <t>SH-461</t>
  </si>
  <si>
    <t>SH-464</t>
  </si>
  <si>
    <t>SH-52</t>
  </si>
  <si>
    <t>SH-60</t>
  </si>
  <si>
    <t>SH-9</t>
  </si>
  <si>
    <t>TU-36</t>
  </si>
  <si>
    <t>Function</t>
  </si>
  <si>
    <t>VSS</t>
  </si>
  <si>
    <t>LS</t>
  </si>
  <si>
    <t>FP</t>
  </si>
  <si>
    <t>NJSM-218</t>
  </si>
  <si>
    <t>NJSM-102</t>
  </si>
  <si>
    <t>NJSM-29</t>
  </si>
  <si>
    <t>NJSM-33</t>
  </si>
  <si>
    <t>NJSM-71</t>
  </si>
  <si>
    <t>NJSM-1</t>
  </si>
  <si>
    <t>NJSM-34</t>
  </si>
  <si>
    <t>NJSM-37</t>
  </si>
  <si>
    <t>NJSM-105</t>
  </si>
  <si>
    <t>NJSM-58</t>
  </si>
  <si>
    <t>NJSM-89</t>
  </si>
  <si>
    <t>NJSM-90</t>
  </si>
  <si>
    <t>NJSM-106</t>
  </si>
  <si>
    <t>NJSM-108</t>
  </si>
  <si>
    <t>NJSM-68</t>
  </si>
  <si>
    <t>NJSM-11</t>
  </si>
  <si>
    <t>NJSM-111</t>
  </si>
  <si>
    <t>NJSM-60</t>
  </si>
  <si>
    <t>NJSM-35</t>
  </si>
  <si>
    <t>NJSM-66</t>
  </si>
  <si>
    <t>NJSM-80</t>
  </si>
  <si>
    <t>NJSM-86</t>
  </si>
  <si>
    <t>Table 4: Large Food Processing Pits</t>
  </si>
  <si>
    <t>Table 3: Medium Processing Pits</t>
  </si>
  <si>
    <t>Table 2: Small Processing Pits</t>
  </si>
  <si>
    <t>Table 1 Very Small Processing Pits</t>
  </si>
  <si>
    <t>Table 5: Very Large Processing Pits</t>
  </si>
  <si>
    <t>Table 6: Very Small Storage Pits</t>
  </si>
  <si>
    <t>Table 7: Small Storage Pits</t>
  </si>
  <si>
    <t>Table 9: Large Storage Pits</t>
  </si>
  <si>
    <t>Table 11: Large Postmolds</t>
  </si>
  <si>
    <t>Table 12: Historic Feature</t>
  </si>
  <si>
    <t>Table 13: Hearths</t>
  </si>
  <si>
    <t>Table 14: Fire Pits</t>
  </si>
  <si>
    <t>Table 15: Small Earth Ovens</t>
  </si>
  <si>
    <t>Table 16: Medium Earth Ovens</t>
  </si>
  <si>
    <t>Table 17: Large Earth Ovens</t>
  </si>
  <si>
    <t>Table 10: Very Large Storage Pits</t>
  </si>
  <si>
    <t>Table 8: Medium Storage Pits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</si>
</sst>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 (Body)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22">
    <border>
      <left/>
      <right/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medium">
        <color rgb="FF000000"/>
      </right>
      <top style="thin">
        <color theme="1"/>
      </top>
      <bottom/>
      <diagonal/>
    </border>
    <border>
      <left/>
      <right style="medium">
        <color rgb="FF000000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117">
    <xf numFmtId="0" fontId="0" fillId="0" borderId="0" xfId="0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left"/>
    </xf>
    <xf numFmtId="0" fontId="1" fillId="2" borderId="1" xfId="0" applyFont="1" applyFill="1" applyBorder="1"/>
    <xf numFmtId="164" fontId="1" fillId="2" borderId="0" xfId="0" applyNumberFormat="1" applyFont="1" applyFill="1"/>
    <xf numFmtId="2" fontId="1" fillId="2" borderId="0" xfId="0" applyNumberFormat="1" applyFont="1" applyFill="1"/>
    <xf numFmtId="164" fontId="1" fillId="2" borderId="2" xfId="0" applyNumberFormat="1" applyFont="1" applyFill="1" applyBorder="1"/>
    <xf numFmtId="49" fontId="0" fillId="0" borderId="0" xfId="0" applyNumberFormat="1" applyAlignment="1">
      <alignment horizontal="left"/>
    </xf>
    <xf numFmtId="164" fontId="0" fillId="0" borderId="3" xfId="0" applyNumberFormat="1" applyBorder="1"/>
    <xf numFmtId="164" fontId="0" fillId="0" borderId="4" xfId="0" applyNumberFormat="1" applyBorder="1"/>
    <xf numFmtId="2" fontId="0" fillId="0" borderId="6" xfId="0" applyNumberFormat="1" applyBorder="1"/>
    <xf numFmtId="2" fontId="0" fillId="0" borderId="5" xfId="0" applyNumberFormat="1" applyBorder="1"/>
    <xf numFmtId="165" fontId="0" fillId="0" borderId="5" xfId="0" applyNumberFormat="1" applyBorder="1"/>
    <xf numFmtId="164" fontId="0" fillId="0" borderId="6" xfId="0" applyNumberFormat="1" applyBorder="1"/>
    <xf numFmtId="164" fontId="0" fillId="0" borderId="5" xfId="0" applyNumberFormat="1" applyBorder="1"/>
    <xf numFmtId="165" fontId="0" fillId="0" borderId="6" xfId="0" applyNumberFormat="1" applyBorder="1"/>
    <xf numFmtId="164" fontId="0" fillId="0" borderId="8" xfId="0" applyNumberFormat="1" applyBorder="1"/>
    <xf numFmtId="164" fontId="0" fillId="0" borderId="7" xfId="0" applyNumberFormat="1" applyBorder="1"/>
    <xf numFmtId="2" fontId="0" fillId="0" borderId="8" xfId="0" applyNumberFormat="1" applyBorder="1"/>
    <xf numFmtId="2" fontId="0" fillId="0" borderId="7" xfId="0" applyNumberFormat="1" applyBorder="1"/>
    <xf numFmtId="0" fontId="3" fillId="0" borderId="13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12" xfId="0" applyFont="1" applyBorder="1" applyAlignment="1">
      <alignment vertical="center"/>
    </xf>
    <xf numFmtId="164" fontId="3" fillId="0" borderId="10" xfId="0" applyNumberFormat="1" applyFont="1" applyBorder="1" applyAlignment="1">
      <alignment horizontal="right" vertical="center"/>
    </xf>
    <xf numFmtId="164" fontId="3" fillId="0" borderId="11" xfId="0" applyNumberFormat="1" applyFont="1" applyBorder="1" applyAlignment="1">
      <alignment horizontal="right" vertical="center"/>
    </xf>
    <xf numFmtId="49" fontId="3" fillId="0" borderId="9" xfId="0" applyNumberFormat="1" applyFont="1" applyBorder="1" applyAlignment="1">
      <alignment vertical="center"/>
    </xf>
    <xf numFmtId="0" fontId="0" fillId="0" borderId="9" xfId="0" applyBorder="1"/>
    <xf numFmtId="2" fontId="3" fillId="0" borderId="10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164" fontId="0" fillId="0" borderId="13" xfId="0" applyNumberFormat="1" applyBorder="1"/>
    <xf numFmtId="2" fontId="0" fillId="0" borderId="13" xfId="0" applyNumberFormat="1" applyBorder="1"/>
    <xf numFmtId="164" fontId="0" fillId="0" borderId="14" xfId="0" applyNumberFormat="1" applyBorder="1"/>
    <xf numFmtId="164" fontId="4" fillId="0" borderId="17" xfId="0" applyNumberFormat="1" applyFont="1" applyBorder="1" applyAlignment="1">
      <alignment horizontal="right" vertical="center"/>
    </xf>
    <xf numFmtId="2" fontId="4" fillId="0" borderId="17" xfId="0" applyNumberFormat="1" applyFont="1" applyBorder="1" applyAlignment="1">
      <alignment horizontal="right" vertical="center"/>
    </xf>
    <xf numFmtId="164" fontId="4" fillId="0" borderId="18" xfId="0" applyNumberFormat="1" applyFont="1" applyBorder="1" applyAlignment="1">
      <alignment horizontal="right" vertical="center"/>
    </xf>
    <xf numFmtId="164" fontId="3" fillId="0" borderId="17" xfId="0" applyNumberFormat="1" applyFont="1" applyBorder="1" applyAlignment="1">
      <alignment horizontal="right" vertical="center"/>
    </xf>
    <xf numFmtId="2" fontId="3" fillId="0" borderId="17" xfId="0" applyNumberFormat="1" applyFont="1" applyBorder="1" applyAlignment="1">
      <alignment horizontal="right" vertical="center"/>
    </xf>
    <xf numFmtId="164" fontId="3" fillId="0" borderId="18" xfId="0" applyNumberFormat="1" applyFont="1" applyBorder="1" applyAlignment="1">
      <alignment horizontal="right" vertical="center"/>
    </xf>
    <xf numFmtId="0" fontId="0" fillId="0" borderId="19" xfId="0" applyBorder="1"/>
    <xf numFmtId="164" fontId="4" fillId="0" borderId="5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/>
    </xf>
    <xf numFmtId="164" fontId="4" fillId="0" borderId="10" xfId="0" applyNumberFormat="1" applyFont="1" applyBorder="1" applyAlignment="1">
      <alignment horizontal="right" vertical="center"/>
    </xf>
    <xf numFmtId="2" fontId="4" fillId="0" borderId="10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16" xfId="0" applyNumberFormat="1" applyFont="1" applyBorder="1" applyAlignment="1">
      <alignment horizontal="right" vertical="center"/>
    </xf>
    <xf numFmtId="0" fontId="5" fillId="0" borderId="0" xfId="0" applyFont="1"/>
    <xf numFmtId="0" fontId="0" fillId="0" borderId="19" xfId="0" applyFill="1" applyBorder="1"/>
    <xf numFmtId="0" fontId="3" fillId="0" borderId="5" xfId="0" applyFont="1" applyFill="1" applyBorder="1" applyAlignment="1">
      <alignment horizontal="right" vertical="center"/>
    </xf>
    <xf numFmtId="0" fontId="0" fillId="0" borderId="0" xfId="0" applyFill="1"/>
    <xf numFmtId="164" fontId="0" fillId="0" borderId="0" xfId="0" applyNumberFormat="1" applyFill="1"/>
    <xf numFmtId="2" fontId="0" fillId="0" borderId="0" xfId="0" applyNumberFormat="1" applyFill="1"/>
    <xf numFmtId="164" fontId="0" fillId="0" borderId="16" xfId="0" applyNumberFormat="1" applyFill="1" applyBorder="1"/>
    <xf numFmtId="0" fontId="3" fillId="0" borderId="9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0" fillId="0" borderId="9" xfId="0" applyFill="1" applyBorder="1"/>
    <xf numFmtId="164" fontId="0" fillId="0" borderId="10" xfId="0" applyNumberFormat="1" applyFill="1" applyBorder="1"/>
    <xf numFmtId="2" fontId="0" fillId="0" borderId="10" xfId="0" applyNumberFormat="1" applyFill="1" applyBorder="1"/>
    <xf numFmtId="164" fontId="0" fillId="0" borderId="11" xfId="0" applyNumberFormat="1" applyFill="1" applyBorder="1"/>
    <xf numFmtId="164" fontId="3" fillId="0" borderId="6" xfId="0" applyNumberFormat="1" applyFont="1" applyFill="1" applyBorder="1" applyAlignment="1">
      <alignment horizontal="right" vertical="center"/>
    </xf>
    <xf numFmtId="2" fontId="3" fillId="0" borderId="5" xfId="0" applyNumberFormat="1" applyFont="1" applyFill="1" applyBorder="1" applyAlignment="1">
      <alignment horizontal="right" vertical="center"/>
    </xf>
    <xf numFmtId="164" fontId="3" fillId="0" borderId="21" xfId="0" applyNumberFormat="1" applyFont="1" applyFill="1" applyBorder="1" applyAlignment="1">
      <alignment horizontal="right" vertical="center"/>
    </xf>
    <xf numFmtId="164" fontId="4" fillId="0" borderId="6" xfId="0" applyNumberFormat="1" applyFont="1" applyFill="1" applyBorder="1" applyAlignment="1">
      <alignment horizontal="right" vertical="center"/>
    </xf>
    <xf numFmtId="2" fontId="4" fillId="0" borderId="5" xfId="0" applyNumberFormat="1" applyFont="1" applyFill="1" applyBorder="1" applyAlignment="1">
      <alignment horizontal="right" vertical="center"/>
    </xf>
    <xf numFmtId="164" fontId="4" fillId="0" borderId="21" xfId="0" applyNumberFormat="1" applyFont="1" applyFill="1" applyBorder="1" applyAlignment="1">
      <alignment horizontal="right" vertical="center"/>
    </xf>
    <xf numFmtId="164" fontId="4" fillId="0" borderId="0" xfId="0" applyNumberFormat="1" applyFont="1" applyFill="1" applyAlignment="1">
      <alignment horizontal="right" vertical="center"/>
    </xf>
    <xf numFmtId="0" fontId="3" fillId="0" borderId="13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horizontal="right" vertical="center"/>
    </xf>
    <xf numFmtId="0" fontId="3" fillId="0" borderId="17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16" xfId="0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12" xfId="0" applyFont="1" applyFill="1" applyBorder="1" applyAlignment="1">
      <alignment vertical="center"/>
    </xf>
    <xf numFmtId="165" fontId="0" fillId="0" borderId="0" xfId="0" applyNumberFormat="1" applyFill="1"/>
    <xf numFmtId="0" fontId="6" fillId="0" borderId="0" xfId="0" applyFont="1"/>
    <xf numFmtId="49" fontId="6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164" fontId="3" fillId="0" borderId="16" xfId="0" applyNumberFormat="1" applyFont="1" applyFill="1" applyBorder="1" applyAlignment="1">
      <alignment horizontal="right" vertical="center"/>
    </xf>
    <xf numFmtId="2" fontId="3" fillId="0" borderId="0" xfId="0" applyNumberFormat="1" applyFont="1" applyFill="1" applyAlignment="1">
      <alignment horizontal="right" vertical="center"/>
    </xf>
    <xf numFmtId="164" fontId="3" fillId="0" borderId="10" xfId="0" applyNumberFormat="1" applyFont="1" applyFill="1" applyBorder="1" applyAlignment="1">
      <alignment horizontal="right" vertical="center"/>
    </xf>
    <xf numFmtId="2" fontId="3" fillId="0" borderId="10" xfId="0" applyNumberFormat="1" applyFont="1" applyFill="1" applyBorder="1" applyAlignment="1">
      <alignment horizontal="right" vertical="center"/>
    </xf>
    <xf numFmtId="165" fontId="3" fillId="0" borderId="10" xfId="0" applyNumberFormat="1" applyFont="1" applyFill="1" applyBorder="1" applyAlignment="1">
      <alignment horizontal="right" vertical="center"/>
    </xf>
    <xf numFmtId="164" fontId="3" fillId="0" borderId="11" xfId="0" applyNumberFormat="1" applyFont="1" applyFill="1" applyBorder="1" applyAlignment="1">
      <alignment horizontal="right" vertical="center"/>
    </xf>
    <xf numFmtId="164" fontId="7" fillId="0" borderId="0" xfId="0" applyNumberFormat="1" applyFont="1"/>
    <xf numFmtId="2" fontId="7" fillId="0" borderId="0" xfId="0" applyNumberFormat="1" applyFont="1"/>
    <xf numFmtId="165" fontId="7" fillId="0" borderId="0" xfId="0" applyNumberFormat="1" applyFont="1"/>
    <xf numFmtId="2" fontId="3" fillId="0" borderId="20" xfId="0" applyNumberFormat="1" applyFont="1" applyBorder="1" applyAlignment="1">
      <alignment horizontal="right" vertical="center"/>
    </xf>
    <xf numFmtId="2" fontId="3" fillId="0" borderId="16" xfId="0" applyNumberFormat="1" applyFont="1" applyBorder="1" applyAlignment="1">
      <alignment horizontal="right" vertical="center"/>
    </xf>
    <xf numFmtId="2" fontId="3" fillId="0" borderId="5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left"/>
    </xf>
    <xf numFmtId="164" fontId="4" fillId="0" borderId="5" xfId="0" applyNumberFormat="1" applyFont="1" applyFill="1" applyBorder="1" applyAlignment="1">
      <alignment horizontal="right" vertical="center"/>
    </xf>
    <xf numFmtId="164" fontId="4" fillId="0" borderId="20" xfId="0" applyNumberFormat="1" applyFont="1" applyFill="1" applyBorder="1" applyAlignment="1">
      <alignment horizontal="right" vertical="center"/>
    </xf>
    <xf numFmtId="164" fontId="3" fillId="0" borderId="5" xfId="0" applyNumberFormat="1" applyFont="1" applyFill="1" applyBorder="1" applyAlignment="1">
      <alignment horizontal="right" vertical="center"/>
    </xf>
    <xf numFmtId="49" fontId="4" fillId="0" borderId="15" xfId="0" applyNumberFormat="1" applyFont="1" applyFill="1" applyBorder="1" applyAlignment="1">
      <alignment vertical="center"/>
    </xf>
    <xf numFmtId="2" fontId="4" fillId="0" borderId="0" xfId="0" applyNumberFormat="1" applyFont="1" applyFill="1" applyAlignment="1">
      <alignment horizontal="right" vertical="center"/>
    </xf>
    <xf numFmtId="164" fontId="4" fillId="0" borderId="16" xfId="0" applyNumberFormat="1" applyFont="1" applyFill="1" applyBorder="1" applyAlignment="1">
      <alignment horizontal="right" vertical="center"/>
    </xf>
    <xf numFmtId="2" fontId="3" fillId="0" borderId="13" xfId="0" applyNumberFormat="1" applyFont="1" applyFill="1" applyBorder="1" applyAlignment="1">
      <alignment horizontal="right" vertical="center"/>
    </xf>
    <xf numFmtId="2" fontId="3" fillId="0" borderId="17" xfId="0" applyNumberFormat="1" applyFont="1" applyFill="1" applyBorder="1" applyAlignment="1">
      <alignment horizontal="right" vertical="center"/>
    </xf>
    <xf numFmtId="164" fontId="3" fillId="0" borderId="20" xfId="0" applyNumberFormat="1" applyFont="1" applyFill="1" applyBorder="1" applyAlignment="1">
      <alignment horizontal="right" vertical="center"/>
    </xf>
    <xf numFmtId="164" fontId="3" fillId="0" borderId="14" xfId="0" applyNumberFormat="1" applyFont="1" applyFill="1" applyBorder="1" applyAlignment="1">
      <alignment horizontal="right" vertical="center"/>
    </xf>
    <xf numFmtId="164" fontId="3" fillId="0" borderId="18" xfId="0" applyNumberFormat="1" applyFont="1" applyFill="1" applyBorder="1" applyAlignment="1">
      <alignment horizontal="right" vertical="center"/>
    </xf>
    <xf numFmtId="2" fontId="3" fillId="0" borderId="13" xfId="0" applyNumberFormat="1" applyFont="1" applyBorder="1" applyAlignment="1">
      <alignment horizontal="right" vertical="center"/>
    </xf>
    <xf numFmtId="164" fontId="3" fillId="0" borderId="14" xfId="0" applyNumberFormat="1" applyFont="1" applyBorder="1" applyAlignment="1">
      <alignment horizontal="right" vertical="center"/>
    </xf>
  </cellXfs>
  <cellStyles count="1">
    <cellStyle name="Normal" xfId="0" builtinId="0"/>
  </cellStyles>
  <dxfs count="137">
    <dxf>
      <numFmt numFmtId="2" formatCode="0.00"/>
    </dxf>
    <dxf>
      <numFmt numFmtId="164" formatCode="0.0"/>
    </dxf>
    <dxf>
      <numFmt numFmtId="2" formatCode="0.00"/>
    </dxf>
    <dxf>
      <font>
        <color rgb="FF000000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/>
        <top/>
        <bottom style="medium">
          <color rgb="FF000000"/>
        </bottom>
      </border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/>
        <bottom style="medium">
          <color rgb="FF000000"/>
        </bottom>
      </border>
    </dxf>
    <dxf>
      <font>
        <color rgb="FF000000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/>
        <top/>
        <bottom style="medium">
          <color rgb="FF000000"/>
        </bottom>
      </border>
    </dxf>
    <dxf>
      <numFmt numFmtId="2" formatCode="0.00"/>
    </dxf>
    <dxf>
      <numFmt numFmtId="164" formatCode="0.0"/>
    </dxf>
    <dxf>
      <numFmt numFmtId="2" formatCode="0.00"/>
    </dxf>
    <dxf>
      <numFmt numFmtId="2" formatCode="0.00"/>
    </dxf>
    <dxf>
      <numFmt numFmtId="164" formatCode="0.0"/>
    </dxf>
    <dxf>
      <numFmt numFmtId="2" formatCode="0.00"/>
    </dxf>
    <dxf>
      <numFmt numFmtId="2" formatCode="0.00"/>
    </dxf>
    <dxf>
      <numFmt numFmtId="164" formatCode="0.0"/>
    </dxf>
    <dxf>
      <numFmt numFmtId="2" formatCode="0.00"/>
    </dxf>
    <dxf>
      <numFmt numFmtId="2" formatCode="0.00"/>
    </dxf>
    <dxf>
      <numFmt numFmtId="164" formatCode="0.0"/>
    </dxf>
    <dxf>
      <numFmt numFmtId="2" formatCode="0.00"/>
    </dxf>
    <dxf>
      <numFmt numFmtId="2" formatCode="0.00"/>
      <fill>
        <patternFill patternType="none">
          <fgColor indexed="64"/>
          <bgColor indexed="65"/>
        </patternFill>
      </fill>
    </dxf>
    <dxf>
      <numFmt numFmtId="164" formatCode="0.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/>
      </border>
    </dxf>
    <dxf>
      <font>
        <color rgb="FF000000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164" formatCode="0.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/>
      </border>
    </dxf>
    <dxf>
      <font>
        <color rgb="FF000000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medium">
          <color rgb="FF000000"/>
        </right>
        <top style="medium">
          <color rgb="FF000000"/>
        </top>
        <bottom/>
      </border>
    </dxf>
    <dxf>
      <numFmt numFmtId="2" formatCode="0.00"/>
    </dxf>
    <dxf>
      <numFmt numFmtId="2" formatCode="0.00"/>
    </dxf>
    <dxf>
      <numFmt numFmtId="164" formatCode="0.0"/>
    </dxf>
    <dxf>
      <numFmt numFmtId="2" formatCode="0.00"/>
    </dxf>
    <dxf>
      <numFmt numFmtId="2" formatCode="0.00"/>
    </dxf>
    <dxf>
      <numFmt numFmtId="164" formatCode="0.0"/>
    </dxf>
    <dxf>
      <numFmt numFmtId="2" formatCode="0.00"/>
    </dxf>
    <dxf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5" formatCode="0.0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color rgb="FF00000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color rgb="FF000000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color rgb="FF000000"/>
      </font>
      <numFmt numFmtId="164" formatCode="0.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164" formatCode="0.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color rgb="FF000000"/>
      </font>
      <numFmt numFmtId="164" formatCode="0.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rgb="FF000000"/>
        </left>
        <right/>
        <top style="medium">
          <color rgb="FF000000"/>
        </top>
        <bottom/>
      </border>
    </dxf>
    <dxf>
      <numFmt numFmtId="164" formatCode="0.0"/>
    </dxf>
    <dxf>
      <numFmt numFmtId="164" formatCode="0.0"/>
    </dxf>
    <dxf>
      <numFmt numFmtId="164" formatCode="0.0"/>
    </dxf>
    <dxf>
      <border outline="0">
        <top style="thin">
          <color theme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0.0"/>
      <fill>
        <patternFill patternType="solid">
          <fgColor theme="1"/>
          <bgColor theme="1"/>
        </patternFill>
      </fill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>
        <left/>
        <right/>
        <top/>
        <bottom style="medium">
          <color rgb="FF000000"/>
        </bottom>
        <vertical/>
        <horizontal/>
      </border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>
        <left/>
        <right/>
        <top/>
        <bottom style="medium">
          <color rgb="FF000000"/>
        </bottom>
        <vertical/>
        <horizontal/>
      </border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>
        <left/>
        <right/>
        <top/>
        <bottom style="medium">
          <color rgb="FF000000"/>
        </bottom>
        <vertical/>
        <horizontal/>
      </border>
    </dxf>
    <dxf>
      <font>
        <color rgb="FF000000"/>
      </font>
      <numFmt numFmtId="30" formatCode="@"/>
      <alignment horizontal="general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medium">
          <color rgb="FF000000"/>
        </top>
        <bottom/>
        <vertical/>
        <horizontal/>
      </border>
    </dxf>
    <dxf>
      <font>
        <color rgb="FF000000"/>
      </font>
      <alignment horizontal="right" vertical="center" textRotation="0" wrapText="0" indent="0" justifyLastLine="0" shrinkToFit="0" readingOrder="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  <fill>
        <patternFill patternType="none">
          <fgColor indexed="64"/>
          <bgColor indexed="65"/>
        </patternFill>
      </fill>
    </dxf>
    <dxf>
      <numFmt numFmtId="164" formatCode="0.0"/>
      <fill>
        <patternFill patternType="none">
          <fgColor indexed="64"/>
          <bgColor indexed="65"/>
        </patternFill>
      </fill>
    </dxf>
    <dxf>
      <numFmt numFmtId="164" formatCode="0.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64" formatCode="0.0"/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>
        <left/>
        <right/>
        <top style="medium">
          <color rgb="FF000000"/>
        </top>
        <bottom/>
        <vertical/>
        <horizontal/>
      </border>
    </dxf>
    <dxf>
      <font>
        <color rgb="FF000000"/>
      </font>
      <numFmt numFmtId="164" formatCode="0.0"/>
      <alignment horizontal="right" vertical="center" textRotation="0" wrapText="0" indent="0" justifyLastLine="0" shrinkToFit="0" readingOrder="0"/>
      <border diagonalUp="0" diagonalDown="0">
        <left/>
        <right/>
        <top style="medium">
          <color rgb="FF000000"/>
        </top>
        <bottom/>
        <vertical/>
        <horizontal/>
      </border>
    </dxf>
    <dxf>
      <font>
        <color rgb="FF000000"/>
      </font>
      <alignment horizontal="general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medium">
          <color rgb="FF000000"/>
        </top>
        <bottom/>
        <vertical/>
        <horizontal/>
      </border>
    </dxf>
    <dxf>
      <font>
        <color rgb="FF000000"/>
      </font>
      <alignment horizontal="right" vertical="center" textRotation="0" wrapText="0" indent="0" justifyLastLine="0" shrinkToFit="0" readingOrder="0"/>
    </dxf>
    <dxf>
      <numFmt numFmtId="164" formatCode="0.0"/>
    </dxf>
    <dxf>
      <numFmt numFmtId="164" formatCode="0.0"/>
    </dxf>
    <dxf>
      <font>
        <color rgb="FF000000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medium">
          <color rgb="FF000000"/>
        </top>
        <bottom/>
        <vertical/>
        <horizontal/>
      </border>
    </dxf>
    <dxf>
      <font>
        <color rgb="FF000000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medium">
          <color rgb="FF000000"/>
        </top>
        <bottom/>
        <vertical/>
        <horizontal/>
      </border>
    </dxf>
    <dxf>
      <font>
        <color rgb="FF000000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medium">
          <color rgb="FF000000"/>
        </top>
        <bottom/>
        <vertical/>
        <horizontal/>
      </border>
    </dxf>
    <dxf>
      <font>
        <color rgb="FF000000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numFmt numFmtId="164" formatCode="0.0"/>
    </dxf>
    <dxf>
      <numFmt numFmtId="164" formatCode="0.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medium">
          <color theme="1"/>
        </bottom>
        <vertical/>
        <horizontal/>
      </border>
    </dxf>
    <dxf>
      <numFmt numFmtId="2" formatCode="0.0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0.00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0.000"/>
    </dxf>
    <dxf>
      <numFmt numFmtId="2" formatCode="0.0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2" formatCode="0.00"/>
    </dxf>
    <dxf>
      <numFmt numFmtId="2" formatCode="0.0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0.000"/>
    </dxf>
    <dxf>
      <numFmt numFmtId="2" formatCode="0.00"/>
    </dxf>
    <dxf>
      <numFmt numFmtId="164" formatCode="0.0"/>
    </dxf>
    <dxf>
      <numFmt numFmtId="164" formatCode="0.0"/>
    </dxf>
    <dxf>
      <numFmt numFmtId="164" formatCode="0.0"/>
    </dxf>
    <dxf>
      <alignment horizontal="left" vertical="bottom" textRotation="0" wrapText="0" indent="0" justifyLastLine="0" shrinkToFit="0" readingOrder="0"/>
    </dxf>
    <dxf>
      <numFmt numFmtId="164" formatCode="0.0"/>
    </dxf>
  </dxfs>
  <tableStyles count="2" defaultTableStyle="TableStyleMedium2" defaultPivotStyle="PivotStyleLight16">
    <tableStyle name="PivotTable Style 1" table="0" count="0" xr9:uid="{70B9DBD5-9B01-B34C-80B6-A4CFC442DB9C}"/>
    <tableStyle name="Table Style 1" pivot="0" count="0" xr9:uid="{2B5A27AA-7D5F-7347-B1BC-1D4C45FE14D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D31897B-DE67-45DD-A31F-FB4080F5D999}" name="Table2" displayName="Table2" ref="A2:G7" totalsRowShown="0" headerRowDxfId="136">
  <autoFilter ref="A2:G7" xr:uid="{E0033C15-F24D-4A1D-911D-1D46895E99B3}"/>
  <sortState xmlns:xlrd2="http://schemas.microsoft.com/office/spreadsheetml/2017/richdata2" ref="A3:G7">
    <sortCondition ref="A2:A7"/>
  </sortState>
  <tableColumns count="7">
    <tableColumn id="1" xr3:uid="{4B6AC845-60BB-4DBB-A151-E931AF69D5D5}" name="Pit #" dataDxfId="135"/>
    <tableColumn id="2" xr3:uid="{75902412-CD74-4CAA-9FE0-FA136D9D2AC2}" name="Length (cm)" dataDxfId="134"/>
    <tableColumn id="3" xr3:uid="{168EF0FF-8FD2-492E-AF4B-8A197E47189E}" name="Width (cm)" dataDxfId="133"/>
    <tableColumn id="4" xr3:uid="{3C49DE41-569F-4EE0-A72E-84D89E1890A3}" name="Depth (cm)" dataDxfId="132"/>
    <tableColumn id="5" xr3:uid="{C7DD1231-98F5-4589-9088-7DF883E72279}" name="L:W" dataDxfId="131"/>
    <tableColumn id="6" xr3:uid="{7967E5D4-BF89-4165-83F0-98069E9F092E}" name="d:D" dataDxfId="130"/>
    <tableColumn id="7" xr3:uid="{BF40A459-1936-4801-97C1-DA2348BBB34F}" name="Idealized Volume (L)" dataDxfId="129"/>
  </tableColumns>
  <tableStyleInfo name="TableStyleLight8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FC19C1-B001-4C75-A436-B9D56557FB2A}" name="Table1" displayName="Table1" ref="A2:G66" totalsRowShown="0" headerRowDxfId="91" dataDxfId="90">
  <autoFilter ref="A2:G66" xr:uid="{D9BFD182-7F1C-47FE-8D23-2458E2C71AB6}"/>
  <sortState xmlns:xlrd2="http://schemas.microsoft.com/office/spreadsheetml/2017/richdata2" ref="A3:G30">
    <sortCondition ref="A2:A30"/>
  </sortState>
  <tableColumns count="7">
    <tableColumn id="1" xr3:uid="{0A68DFCE-5669-4F86-992A-EEB83CB947E4}" name="Pit #" dataDxfId="89"/>
    <tableColumn id="4" xr3:uid="{EC331677-A068-4D2E-B585-47242E536D7D}" name="Length (cm)" dataDxfId="88"/>
    <tableColumn id="5" xr3:uid="{F8F3B4F0-AF08-4922-918A-F6F406904066}" name="Width (cm)" dataDxfId="87"/>
    <tableColumn id="6" xr3:uid="{0F457C5E-B709-413D-8E48-7C4E97BC9EA6}" name="Revised Depth (cm)" dataDxfId="24"/>
    <tableColumn id="7" xr3:uid="{B6243E53-B10F-4562-9442-EB9364D1442D}" name="L:W" dataDxfId="23"/>
    <tableColumn id="8" xr3:uid="{A53E91B1-013C-434E-8D0F-AAD89B9F5810}" name="d:D" dataDxfId="22"/>
    <tableColumn id="9" xr3:uid="{90350444-DD26-4643-829B-AC400389F57B}" name="Idealized Volume (L)" dataDxfId="21"/>
  </tableColumns>
  <tableStyleInfo name="TableStyleLight8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5D77A51-4B37-4B97-9A24-F4BC3C4E93CE}" name="Table12" displayName="Table12" ref="A2:G15" totalsRowShown="0" headerRowDxfId="86" dataDxfId="85">
  <autoFilter ref="A2:G15" xr:uid="{40E68E81-EDF7-4107-B88C-06D19E34FFC2}"/>
  <sortState xmlns:xlrd2="http://schemas.microsoft.com/office/spreadsheetml/2017/richdata2" ref="A3:G15">
    <sortCondition ref="A2:A15"/>
  </sortState>
  <tableColumns count="7">
    <tableColumn id="1" xr3:uid="{F4CD5559-5731-4E8A-9D7F-AD472B3E5270}" name="Pit #" dataDxfId="84"/>
    <tableColumn id="2" xr3:uid="{80E4F69B-2F00-4215-B6BE-2CC633DC12AF}" name="Length (cm)" dataDxfId="83"/>
    <tableColumn id="3" xr3:uid="{84199703-4FCA-4866-A0EC-F94709BAFE01}" name="Width (cm)" dataDxfId="82"/>
    <tableColumn id="4" xr3:uid="{246532C1-01D9-4B80-A608-FBDB8175A797}" name="Depth (cm)" dataDxfId="81"/>
    <tableColumn id="5" xr3:uid="{FE01B69D-57AA-47D9-B09D-D4F536D4E59E}" name="L:W" dataDxfId="20"/>
    <tableColumn id="6" xr3:uid="{7D97F21A-D03E-4C02-849B-4CB05293207A}" name="d:D" dataDxfId="18"/>
    <tableColumn id="7" xr3:uid="{172292C7-09E9-44F3-86A2-BD21C1C9A849}" name="Idealized Volume (L)" dataDxfId="19"/>
  </tableColumns>
  <tableStyleInfo name="TableStyleLight8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951289A-5049-4A70-9DEE-B6E9DB383DBF}" name="Table13" displayName="Table13" ref="A2:G3" totalsRowShown="0" headerRowDxfId="80">
  <autoFilter ref="A2:G3" xr:uid="{661E9CBA-377E-4DA0-A2A3-E08F4093F649}"/>
  <tableColumns count="7">
    <tableColumn id="1" xr3:uid="{A21D3BD7-7118-47E4-A972-00F0B01587A6}" name="Pit #"/>
    <tableColumn id="2" xr3:uid="{9493F22C-4ECD-4325-96DA-0741231D5503}" name="Length (cm)" dataDxfId="79"/>
    <tableColumn id="3" xr3:uid="{940C5D11-2D98-44DC-8698-862275211210}" name="Width (cm)" dataDxfId="78"/>
    <tableColumn id="4" xr3:uid="{DFF52829-9CA4-49B7-9CC9-32397AE91463}" name="Revised Depth (cm)" dataDxfId="77"/>
    <tableColumn id="5" xr3:uid="{C92695E4-AA6C-412E-8767-5995C4A2B816}" name="L:W" dataDxfId="17"/>
    <tableColumn id="6" xr3:uid="{73639D84-F03A-4A3D-95B4-C381D70D29B1}" name="d:D" dataDxfId="15"/>
    <tableColumn id="7" xr3:uid="{1EB1EEDE-D666-4C90-8A09-16E775EA78DC}" name="Idealized Volume (L)" dataDxfId="16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99FBD6D-A399-4E15-94F4-FDD31818B549}" name="Table14" displayName="Table14" ref="A2:G32" totalsRowShown="0" headerRowDxfId="76">
  <autoFilter ref="A2:G32" xr:uid="{6DB45E0F-A6DC-41E4-922A-EF5DABF0491E}"/>
  <sortState xmlns:xlrd2="http://schemas.microsoft.com/office/spreadsheetml/2017/richdata2" ref="A3:G32">
    <sortCondition ref="A2:A32"/>
  </sortState>
  <tableColumns count="7">
    <tableColumn id="1" xr3:uid="{510F1B49-C458-41A1-93A2-51393E038A91}" name="Pit #"/>
    <tableColumn id="2" xr3:uid="{0247A083-45E0-4ECE-91CC-C2356771E38F}" name="Length (cm)" dataDxfId="75"/>
    <tableColumn id="3" xr3:uid="{C7CCEE8A-A849-4020-B85E-E511935AEE5E}" name="Width (cm)" dataDxfId="74"/>
    <tableColumn id="4" xr3:uid="{D8263A52-DD0C-4EF1-8A2D-C59BE2D8A04E}" name="Depth (cm)" dataDxfId="73"/>
    <tableColumn id="5" xr3:uid="{9D39A938-8733-494D-AB63-EB46CEA20DFD}" name="L:W" dataDxfId="14"/>
    <tableColumn id="6" xr3:uid="{70613CF6-A508-48E4-8BD3-EF6E11730167}" name="d:D" dataDxfId="12"/>
    <tableColumn id="7" xr3:uid="{D3D832BA-3D37-4CD9-9168-55BF16B83C65}" name="Idealized Volume (L)" dataDxfId="13"/>
  </tableColumns>
  <tableStyleInfo name="TableStyleLight8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545F411-CB0A-4F25-A289-58B3B555C621}" name="Table15" displayName="Table15" ref="A2:H20" totalsRowShown="0" headerRowDxfId="72">
  <autoFilter ref="A2:H20" xr:uid="{CC0CE305-2866-459A-95CB-6A41098CA66C}"/>
  <sortState xmlns:xlrd2="http://schemas.microsoft.com/office/spreadsheetml/2017/richdata2" ref="A3:G20">
    <sortCondition ref="G2:G20"/>
  </sortState>
  <tableColumns count="8">
    <tableColumn id="1" xr3:uid="{E2E38B1F-DDA4-418B-AB59-429AE186829A}" name="Pit #"/>
    <tableColumn id="2" xr3:uid="{5509C414-E8A5-41DA-A732-41542E44CCF6}" name="Length (cm)" dataDxfId="71"/>
    <tableColumn id="3" xr3:uid="{391EA3A7-4427-4DDF-9B49-DDF71786A308}" name="Width (cm)" dataDxfId="70"/>
    <tableColumn id="4" xr3:uid="{B0AD36B3-4C7F-4E8C-B52B-1F78B80DCF17}" name="Revised Depth (cm)" dataDxfId="69"/>
    <tableColumn id="5" xr3:uid="{916B6592-B9F4-41B5-A7D2-329860B917BE}" name="L:W" dataDxfId="11"/>
    <tableColumn id="6" xr3:uid="{5860F5DD-E7D8-418D-A255-9754AC730C0A}" name="d:D" dataDxfId="9"/>
    <tableColumn id="7" xr3:uid="{19C4D02B-8213-443A-9C8B-347E5D64BCA7}" name="Idealized Volume (L)" dataDxfId="10"/>
    <tableColumn id="8" xr3:uid="{DEC862D9-B4D1-4648-B662-7D4D362FF3D0}" name="Function" dataDxfId="68"/>
  </tableColumns>
  <tableStyleInfo name="TableStyleLight8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79FD2EB-000C-454E-9851-74FC3047C3BB}" name="Table17" displayName="Table17" ref="A2:G67" totalsRowShown="0" headerRowDxfId="67">
  <autoFilter ref="A2:G67" xr:uid="{F46F1388-4BF9-4AFB-BB19-E78B3610146D}"/>
  <sortState xmlns:xlrd2="http://schemas.microsoft.com/office/spreadsheetml/2017/richdata2" ref="A3:G67">
    <sortCondition ref="A2:A67"/>
  </sortState>
  <tableColumns count="7">
    <tableColumn id="1" xr3:uid="{A124F574-3029-4AC8-9516-C27605463C0C}" name="PitNumber"/>
    <tableColumn id="2" xr3:uid="{9A809E21-BED3-4C33-8E74-59F4FC7FC28C}" name="Length" dataDxfId="66"/>
    <tableColumn id="3" xr3:uid="{1016E21D-96C6-4EBE-9DBA-BF731D492BDB}" name="Width" dataDxfId="65"/>
    <tableColumn id="4" xr3:uid="{D0D10B5F-9DEB-4440-8431-0513F7E91932}" name="RevisedDepth" dataDxfId="64"/>
    <tableColumn id="5" xr3:uid="{F33BFC2D-F3D1-4607-9135-CD2F8557BF60}" name="LWRatio" dataDxfId="8"/>
    <tableColumn id="6" xr3:uid="{5299DE02-F000-49A1-973B-CC2376E8A263}" name="DepthAvgDiam" dataDxfId="6"/>
    <tableColumn id="7" xr3:uid="{48A6EB53-DE92-464C-A8F3-C5BE5590F52C}" name="IdealizedVolumeL" dataDxfId="7"/>
  </tableColumns>
  <tableStyleInfo name="TableStyleLight8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18F7227D-A58B-4301-99EC-48E942331E1E}" name="Table18" displayName="Table18" ref="A2:G72" totalsRowShown="0" headerRowDxfId="63" dataDxfId="62">
  <autoFilter ref="A2:G72" xr:uid="{DCBF1F76-7EFF-4642-8A36-C1A318497007}"/>
  <sortState xmlns:xlrd2="http://schemas.microsoft.com/office/spreadsheetml/2017/richdata2" ref="A3:G72">
    <sortCondition ref="A2:A72"/>
  </sortState>
  <tableColumns count="7">
    <tableColumn id="1" xr3:uid="{B50D197E-4871-4F38-B543-3C606C00522E}" name="Pit #" dataDxfId="61"/>
    <tableColumn id="2" xr3:uid="{9B4790DB-F928-444A-9465-E2FFC3094F7A}" name="Length (cm)" dataDxfId="60"/>
    <tableColumn id="3" xr3:uid="{AA1D57B3-9B2E-464A-B355-57CF719C353C}" name="Width (cm)" dataDxfId="59"/>
    <tableColumn id="4" xr3:uid="{D5B38EC5-577E-4A98-A969-254DA0D942BF}" name="Revised Depth (cm)" dataDxfId="58"/>
    <tableColumn id="5" xr3:uid="{C36400EE-D2C1-4410-8834-A6D17E02A8E5}" name="L:W" dataDxfId="5"/>
    <tableColumn id="6" xr3:uid="{44FD2FD4-CBD2-4C88-8BC0-2E0B067208F2}" name="d:D" dataDxfId="3"/>
    <tableColumn id="7" xr3:uid="{EDD139D4-8CED-415F-BCED-E85704550961}" name="Idealized Volume (L)" dataDxfId="4"/>
  </tableColumns>
  <tableStyleInfo name="TableStyleLight8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FC45CD61-CC0B-44D0-9746-8C0C58DB8AE6}" name="Table22" displayName="Table22" ref="A2:G22" totalsRowShown="0" headerRowDxfId="57" tableBorderDxfId="56">
  <autoFilter ref="A2:G22" xr:uid="{BBF01E5B-3258-457A-800C-33B9C220AE76}"/>
  <tableColumns count="7">
    <tableColumn id="1" xr3:uid="{509BBD98-93AA-45D9-BC92-6CBB8DD4F547}" name="Pit #"/>
    <tableColumn id="2" xr3:uid="{8E6C007F-A0E6-4B01-8462-B321AF574AAD}" name="Length (cm)" dataDxfId="55"/>
    <tableColumn id="3" xr3:uid="{8ED60DA2-031E-43DA-8A01-25362AE41659}" name="Width (cm)" dataDxfId="54"/>
    <tableColumn id="4" xr3:uid="{533390CF-6E10-48C4-A1C6-2426EF7BBD78}" name="Revised Depth (cm)" dataDxfId="53"/>
    <tableColumn id="5" xr3:uid="{B7F9354D-03AF-475E-BF03-FAD501DC3CD6}" name="L:W" dataDxfId="2"/>
    <tableColumn id="6" xr3:uid="{1ACA7DB9-9AC6-4B99-B69C-9B13977871CC}" name="d:D" dataDxfId="0"/>
    <tableColumn id="7" xr3:uid="{406359DC-E405-40A1-BE1C-A3A9172A2DB7}" name="Idealized Volume (L)" dataDxfId="1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AAABF52-EA70-41F4-8FCD-37F1A0C077CE}" name="Table3" displayName="Table3" ref="A2:G43" totalsRowShown="0" headerRowDxfId="128">
  <autoFilter ref="A2:G43" xr:uid="{65FFF30D-C034-4BC7-994F-82F1D869CA00}"/>
  <sortState xmlns:xlrd2="http://schemas.microsoft.com/office/spreadsheetml/2017/richdata2" ref="A3:G43">
    <sortCondition ref="A2:A43"/>
  </sortState>
  <tableColumns count="7">
    <tableColumn id="1" xr3:uid="{F1A1AA79-BE18-42B0-9AAF-014F34FC24E9}" name="Pit #"/>
    <tableColumn id="2" xr3:uid="{330601C8-D6D6-4394-9893-846CADC246EE}" name="Length (cm)" dataDxfId="127"/>
    <tableColumn id="3" xr3:uid="{1E8B119D-809E-49D3-8FA2-3DE325A21871}" name="Width (cm)" dataDxfId="126"/>
    <tableColumn id="4" xr3:uid="{29A9F37B-C11A-4113-8C79-D79EA70C47AD}" name="Depth (cm)" dataDxfId="125"/>
    <tableColumn id="5" xr3:uid="{236361FC-7D68-4652-8C72-BB80B0438B10}" name="L:W" dataDxfId="124"/>
    <tableColumn id="6" xr3:uid="{6C0E6474-1219-4CE7-B0EA-D7C1C28C963A}" name="d:D" dataDxfId="123"/>
    <tableColumn id="7" xr3:uid="{A0497930-4AE9-453D-84D1-4EADCEDD0223}" name="Idealized Volume (L)" dataDxfId="122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99F0211-1C41-487C-82E9-29CA0CDA2B54}" name="Table4" displayName="Table4" ref="A2:G39" headerRowDxfId="121">
  <autoFilter ref="A2:G39" xr:uid="{AE5D6348-3949-4AD1-B370-C99F0033B7AD}"/>
  <sortState xmlns:xlrd2="http://schemas.microsoft.com/office/spreadsheetml/2017/richdata2" ref="A3:G39">
    <sortCondition ref="A2:A39"/>
  </sortState>
  <tableColumns count="7">
    <tableColumn id="1" xr3:uid="{84F878C3-EE0A-4678-81C5-79F3B86F0834}" name="Pit #" totalsRowLabel="Total"/>
    <tableColumn id="2" xr3:uid="{A90683F1-CC25-4E51-B959-A3F24D65BA5C}" name="Length (cm)" dataDxfId="120"/>
    <tableColumn id="3" xr3:uid="{AD4EC86A-D8B9-4AA4-9101-D1744C96383A}" name="Width (cm)" dataDxfId="119"/>
    <tableColumn id="4" xr3:uid="{594C2FE0-45A9-4B99-BFD9-2DD595F29F9A}" name="Depth (cm)" dataDxfId="118"/>
    <tableColumn id="5" xr3:uid="{C904A98F-0906-40C9-B39B-15898B75EFFA}" name="L:W" dataDxfId="38"/>
    <tableColumn id="6" xr3:uid="{BF8BC0CD-FDAE-4C7D-90AE-BEF06C4FAEF7}" name="d:D" dataDxfId="36"/>
    <tableColumn id="7" xr3:uid="{220CFC2B-954F-4FE0-9BE6-5A0EDEC1AED0}" name="Idealized Volume (L)" totalsRowFunction="sum" dataDxfId="37" totalsRowDxfId="117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13DE5FD-C267-4E4D-953D-8E91345A9295}" name="Table5" displayName="Table5" ref="A2:G31" totalsRowShown="0" headerRowDxfId="116" dataDxfId="39">
  <autoFilter ref="A2:G31" xr:uid="{FF1A2B9D-5AB5-40FD-9C37-93EE04B2F9F9}"/>
  <sortState xmlns:xlrd2="http://schemas.microsoft.com/office/spreadsheetml/2017/richdata2" ref="A3:G30">
    <sortCondition ref="A2:A30"/>
  </sortState>
  <tableColumns count="7">
    <tableColumn id="1" xr3:uid="{F9A60A74-65E1-46F0-BDE7-5BC35E3F9EF1}" name="Pit #" dataDxfId="46"/>
    <tableColumn id="2" xr3:uid="{09EC272E-F86A-47E0-86A8-D2DDDAB36398}" name="Length (cm)" dataDxfId="45"/>
    <tableColumn id="3" xr3:uid="{720229BA-3CDA-4FE0-B7BC-76E02E984F15}" name="Width (cm)" dataDxfId="44"/>
    <tableColumn id="4" xr3:uid="{8117553D-064B-43E7-A56E-78AF2B107D6B}" name="Depth (cm)" dataDxfId="43"/>
    <tableColumn id="5" xr3:uid="{EFE71729-4F26-4CF1-A764-A18B9204422B}" name="L:W" dataDxfId="42"/>
    <tableColumn id="6" xr3:uid="{06DD99CF-3B5D-4BC5-8834-BAB522E20FA4}" name="d:D" dataDxfId="41"/>
    <tableColumn id="7" xr3:uid="{D63D968E-6A92-440C-B550-8F686BB1E7E8}" name="Idealized Volume (L)" dataDxfId="40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5E3932A-BA4B-43F5-8704-5CB3A152C507}" name="Table6" displayName="Table6" ref="A2:G25" totalsRowShown="0" headerRowDxfId="115">
  <autoFilter ref="A2:G25" xr:uid="{9CD91285-192A-497D-BC49-A65C48468E0E}"/>
  <sortState xmlns:xlrd2="http://schemas.microsoft.com/office/spreadsheetml/2017/richdata2" ref="A3:G25">
    <sortCondition ref="A2:A25"/>
  </sortState>
  <tableColumns count="7">
    <tableColumn id="1" xr3:uid="{FBEADE36-EE08-46B8-86CF-68336C4CFD31}" name="Pit #"/>
    <tableColumn id="2" xr3:uid="{AF9C6C4B-DCF9-443F-8787-DC9681805E05}" name="Length (cm)" dataDxfId="114"/>
    <tableColumn id="3" xr3:uid="{9FBFA6E8-34DB-4E49-A6B1-312B82250633}" name="Width (cm)" dataDxfId="113"/>
    <tableColumn id="4" xr3:uid="{4E153325-77E7-461B-8EF8-EB213D66692D}" name="Depth (cm)" dataDxfId="112"/>
    <tableColumn id="5" xr3:uid="{3F519395-9C59-48FF-9540-9FA34C1276EC}" name="L:W" dataDxfId="111"/>
    <tableColumn id="6" xr3:uid="{136EA586-EEF4-45D9-B6AF-7B74B3AA609E}" name="d:D" dataDxfId="110"/>
    <tableColumn id="7" xr3:uid="{B14DA4AB-2654-420C-9ACD-B731CB0BD80E}" name="Idealized Volume (L)" dataDxfId="109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C59155E-AFF2-41DF-8220-0B4287E41697}" name="Table7" displayName="Table7" ref="A2:H20" totalsRowShown="0" headerRowDxfId="108">
  <autoFilter ref="A2:H20" xr:uid="{07FAF0BB-1E9E-4250-A262-D2772C2D0E8D}"/>
  <sortState xmlns:xlrd2="http://schemas.microsoft.com/office/spreadsheetml/2017/richdata2" ref="A3:H20">
    <sortCondition ref="F2:F20"/>
  </sortState>
  <tableColumns count="8">
    <tableColumn id="1" xr3:uid="{A7191BC3-929E-4E32-923F-D7F475959820}" name="Pit #"/>
    <tableColumn id="2" xr3:uid="{F944D34C-897F-4478-A484-F19EC9F8E399}" name="Length (cm)" dataDxfId="107"/>
    <tableColumn id="3" xr3:uid="{29B587A8-B65A-459B-A8C4-EDCBC0561037}" name="Width (cm)" dataDxfId="106"/>
    <tableColumn id="4" xr3:uid="{B4F27953-888A-42F7-B7AA-10ACF9B56883}" name="Depth (cm)" dataDxfId="105"/>
    <tableColumn id="5" xr3:uid="{3A02EBBD-24F8-4B21-9179-0C1EDC07BD40}" name="L:W" dataDxfId="35"/>
    <tableColumn id="6" xr3:uid="{6628A60D-BADA-4564-87AA-54329768E7F8}" name="d:D" dataDxfId="33"/>
    <tableColumn id="7" xr3:uid="{BA479CF1-BC90-40BA-A36E-40D579373010}" name="Idealized Volume (L)" dataDxfId="34"/>
    <tableColumn id="8" xr3:uid="{2EE2DE8C-4BF7-8E49-A12D-96CB8AD34BB3}" name="Function" dataDxfId="104"/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16F784A-FB37-4242-A841-34B89010D791}" name="Table8" displayName="Table8" ref="A2:G49" totalsRowShown="0" headerRowDxfId="103">
  <autoFilter ref="A2:G49" xr:uid="{4056184E-5FBD-4B05-9133-913E225174FB}"/>
  <sortState xmlns:xlrd2="http://schemas.microsoft.com/office/spreadsheetml/2017/richdata2" ref="A3:G49">
    <sortCondition ref="A2:A49"/>
  </sortState>
  <tableColumns count="7">
    <tableColumn id="1" xr3:uid="{FB89C185-6425-438C-9E16-F64F9FBC3D1A}" name="Pit #"/>
    <tableColumn id="2" xr3:uid="{FDC47A51-6BEE-4288-85A3-9B9D39F2B4FD}" name="Length (cm)" dataDxfId="102"/>
    <tableColumn id="3" xr3:uid="{096F044F-F8DF-4FA8-8982-8BFC6E8EF7AB}" name="Width (cm)" dataDxfId="101"/>
    <tableColumn id="4" xr3:uid="{B619B4BA-F5B3-45B9-B274-C297BE9BEB45}" name="Depth (cm)" dataDxfId="100"/>
    <tableColumn id="5" xr3:uid="{59A6D1E5-6D55-4C3D-9254-860FDE8359B4}" name="L:W" dataDxfId="99"/>
    <tableColumn id="6" xr3:uid="{2179AC8F-FE36-452F-A638-194C030290E5}" name="d:D" dataDxfId="32"/>
    <tableColumn id="7" xr3:uid="{3CB182D9-FAB0-4711-93B5-6CC735C79153}" name="Idealized Volume (L)" dataDxfId="98"/>
  </tableColumns>
  <tableStyleInfo name="TableStyleLight8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6107DEE-3B3D-4A20-A4FB-A3583A731391}" name="Table10" displayName="Table10" ref="A2:G157" totalsRowShown="0" headerRowDxfId="97" dataDxfId="96">
  <autoFilter ref="A2:G157" xr:uid="{7569A27E-D8BE-4BCA-AC30-67645530D4AC}"/>
  <sortState xmlns:xlrd2="http://schemas.microsoft.com/office/spreadsheetml/2017/richdata2" ref="A3:G100">
    <sortCondition ref="A2:A100"/>
  </sortState>
  <tableColumns count="7">
    <tableColumn id="1" xr3:uid="{2B43C800-8DE0-4E74-AA20-845F390AE2C4}" name="Pit #" dataDxfId="95"/>
    <tableColumn id="2" xr3:uid="{F2E58B78-D17E-4008-BBD3-8FE9D7EC86E0}" name="Length (cm)" dataDxfId="94"/>
    <tableColumn id="3" xr3:uid="{4E7F1678-2322-4954-89FB-74DBC1CCE7F1}" name="Width (cm)" dataDxfId="93"/>
    <tableColumn id="4" xr3:uid="{4F618777-FFD8-42E0-A4A8-7B1DD13D650B}" name="Depth (cm)" dataDxfId="30"/>
    <tableColumn id="5" xr3:uid="{E763A291-34E0-45BB-8239-137AAAB2599A}" name="L:W" dataDxfId="28"/>
    <tableColumn id="6" xr3:uid="{CFC947FD-696D-4212-A875-8C3EF60DF830}" name="d:D" dataDxfId="29"/>
    <tableColumn id="7" xr3:uid="{7546003D-E9D1-40B8-8728-8A6EDAD18248}" name="Idealized Volume (L)" dataDxfId="31"/>
  </tableColumns>
  <tableStyleInfo name="TableStyleLight8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DF62DDD-BB7E-4635-B9DC-962AE20D46BC}" name="Table11" displayName="Table11" ref="A2:H125" totalsRowShown="0" headerRowDxfId="92" dataDxfId="47">
  <autoFilter ref="A2:H125" xr:uid="{0EE64913-96BD-4087-AA2F-D19A768EA336}"/>
  <sortState xmlns:xlrd2="http://schemas.microsoft.com/office/spreadsheetml/2017/richdata2" ref="A3:H125">
    <sortCondition ref="A2:A125"/>
  </sortState>
  <tableColumns count="8">
    <tableColumn id="1" xr3:uid="{9D1DC05A-E5F7-444F-B356-CBF77A57A576}" name="Pit #" dataDxfId="52"/>
    <tableColumn id="2" xr3:uid="{A992C6D6-D97D-4572-8A1C-833C28A35896}" name="Length (cm)" dataDxfId="51"/>
    <tableColumn id="3" xr3:uid="{14D97061-8B55-48B5-8916-5BD047996DAB}" name="Width (cm)" dataDxfId="50"/>
    <tableColumn id="4" xr3:uid="{14714406-606B-452E-9BEB-5E73FAA93EB1}" name="Depth (cm)" dataDxfId="49"/>
    <tableColumn id="5" xr3:uid="{5F71200C-99DD-45F4-880A-DA2E2347D648}" name="L:W" dataDxfId="27"/>
    <tableColumn id="6" xr3:uid="{366428AB-1568-4C32-9C8D-634AEEE2120E}" name="d:D" dataDxfId="25"/>
    <tableColumn id="7" xr3:uid="{431B0BCC-D0B4-483D-BA85-72D637940E9D}" name="Idealized Volume (L)" dataDxfId="26"/>
    <tableColumn id="8" xr3:uid="{B7CDB722-D0C0-684F-ABFA-5556FD69F14C}" name="Function" dataDxfId="48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B07BB-C978-456E-BE6B-7756CDF9DD72}">
  <sheetPr codeName="Sheet1"/>
  <dimension ref="A1:G7"/>
  <sheetViews>
    <sheetView workbookViewId="0">
      <pane ySplit="2" topLeftCell="A3" activePane="bottomLeft" state="frozen"/>
      <selection pane="bottomLeft"/>
    </sheetView>
  </sheetViews>
  <sheetFormatPr baseColWidth="10" defaultColWidth="8.83203125" defaultRowHeight="15" x14ac:dyDescent="0.2"/>
  <cols>
    <col min="1" max="1" width="12" style="4" customWidth="1"/>
    <col min="2" max="2" width="12.33203125" style="2" customWidth="1"/>
    <col min="3" max="4" width="11.83203125" style="2" customWidth="1"/>
    <col min="5" max="5" width="8.83203125" style="1"/>
    <col min="6" max="6" width="9.5" style="3" customWidth="1"/>
    <col min="7" max="7" width="19.33203125" style="2" customWidth="1"/>
  </cols>
  <sheetData>
    <row r="1" spans="1:7" ht="19" x14ac:dyDescent="0.25">
      <c r="A1" s="103" t="s">
        <v>775</v>
      </c>
    </row>
    <row r="2" spans="1:7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</row>
    <row r="3" spans="1:7" x14ac:dyDescent="0.2">
      <c r="A3" s="4" t="s">
        <v>14</v>
      </c>
      <c r="B3" s="2">
        <v>48.26</v>
      </c>
      <c r="C3" s="2">
        <v>40.64</v>
      </c>
      <c r="D3" s="2">
        <v>26.67</v>
      </c>
      <c r="E3" s="1">
        <v>1.1875</v>
      </c>
      <c r="F3" s="3">
        <v>0.6</v>
      </c>
      <c r="G3" s="2">
        <v>20.541110470646</v>
      </c>
    </row>
    <row r="4" spans="1:7" x14ac:dyDescent="0.2">
      <c r="A4" s="4" t="s">
        <v>17</v>
      </c>
      <c r="B4" s="2">
        <v>40.64</v>
      </c>
      <c r="C4" s="2">
        <v>40.64</v>
      </c>
      <c r="D4" s="2">
        <v>21.59</v>
      </c>
      <c r="E4" s="1">
        <v>1</v>
      </c>
      <c r="F4" s="3">
        <v>0.53125</v>
      </c>
      <c r="G4" s="2">
        <v>19.272306497861202</v>
      </c>
    </row>
    <row r="5" spans="1:7" x14ac:dyDescent="0.2">
      <c r="A5" s="4" t="s">
        <v>21</v>
      </c>
      <c r="B5" s="2">
        <v>68.58</v>
      </c>
      <c r="C5" s="2">
        <v>45.72</v>
      </c>
      <c r="D5" s="2">
        <v>23.495000000000001</v>
      </c>
      <c r="E5" s="1">
        <v>1.5</v>
      </c>
      <c r="F5" s="3">
        <v>0.41111111111111098</v>
      </c>
      <c r="G5" s="2">
        <v>35.720237119279403</v>
      </c>
    </row>
    <row r="6" spans="1:7" x14ac:dyDescent="0.2">
      <c r="A6" s="4" t="s">
        <v>25</v>
      </c>
      <c r="B6" s="2">
        <v>33.020000000000003</v>
      </c>
      <c r="C6" s="2">
        <v>50.8</v>
      </c>
      <c r="D6" s="2">
        <v>19.05</v>
      </c>
      <c r="E6" s="1">
        <v>0.65</v>
      </c>
      <c r="F6" s="3">
        <v>0.45454545454545497</v>
      </c>
      <c r="G6" s="2">
        <v>16.168402273652301</v>
      </c>
    </row>
    <row r="7" spans="1:7" x14ac:dyDescent="0.2">
      <c r="A7" s="4" t="s">
        <v>27</v>
      </c>
      <c r="B7" s="2">
        <v>35</v>
      </c>
      <c r="C7" s="2">
        <v>24</v>
      </c>
      <c r="D7" s="2">
        <v>22.5</v>
      </c>
      <c r="E7" s="1">
        <v>1.2</v>
      </c>
      <c r="F7" s="3">
        <v>0.81818181818181801</v>
      </c>
      <c r="G7" s="2">
        <f>0.5*PI()*(B7/2)*(C7/2)*D7/1000</f>
        <v>7.4220126441058865</v>
      </c>
    </row>
  </sheetData>
  <sortState xmlns:xlrd2="http://schemas.microsoft.com/office/spreadsheetml/2017/richdata2" ref="A3:G7">
    <sortCondition ref="A3:A7"/>
  </sortState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36CCD-545C-42B4-BCC4-7A6EF154C6E1}">
  <sheetPr codeName="Sheet10"/>
  <dimension ref="A1:G66"/>
  <sheetViews>
    <sheetView zoomScale="85" zoomScaleNormal="85" workbookViewId="0">
      <pane ySplit="2" topLeftCell="A3" activePane="bottomLeft" state="frozen"/>
      <selection pane="bottomLeft" activeCell="G1" sqref="G1:G1048576"/>
    </sheetView>
  </sheetViews>
  <sheetFormatPr baseColWidth="10" defaultColWidth="8.83203125" defaultRowHeight="15" x14ac:dyDescent="0.2"/>
  <cols>
    <col min="1" max="1" width="12.33203125" customWidth="1"/>
    <col min="2" max="2" width="12.33203125" style="2" customWidth="1"/>
    <col min="3" max="3" width="11.83203125" style="2" customWidth="1"/>
    <col min="4" max="4" width="18.5" style="2" customWidth="1"/>
    <col min="5" max="6" width="8.83203125" style="1"/>
    <col min="7" max="7" width="19.1640625" style="2" customWidth="1"/>
  </cols>
  <sheetData>
    <row r="1" spans="1:7" ht="19" x14ac:dyDescent="0.25">
      <c r="A1" s="89" t="s">
        <v>787</v>
      </c>
    </row>
    <row r="2" spans="1:7" ht="16" thickBot="1" x14ac:dyDescent="0.25">
      <c r="A2" t="s">
        <v>13</v>
      </c>
      <c r="B2" s="2" t="s">
        <v>8</v>
      </c>
      <c r="C2" s="2" t="s">
        <v>9</v>
      </c>
      <c r="D2" s="2" t="s">
        <v>7</v>
      </c>
      <c r="E2" s="1" t="s">
        <v>10</v>
      </c>
      <c r="F2" s="1" t="s">
        <v>11</v>
      </c>
      <c r="G2" s="2" t="s">
        <v>12</v>
      </c>
    </row>
    <row r="3" spans="1:7" ht="16" thickBot="1" x14ac:dyDescent="0.25">
      <c r="A3" s="27" t="s">
        <v>335</v>
      </c>
      <c r="B3" s="28">
        <v>111.1</v>
      </c>
      <c r="C3" s="28">
        <v>88.9</v>
      </c>
      <c r="D3" s="28">
        <v>77</v>
      </c>
      <c r="E3" s="35">
        <v>1.25</v>
      </c>
      <c r="F3" s="35">
        <v>0.77</v>
      </c>
      <c r="G3" s="32">
        <v>1194.3</v>
      </c>
    </row>
    <row r="4" spans="1:7" ht="16" thickBot="1" x14ac:dyDescent="0.25">
      <c r="A4" s="27" t="s">
        <v>709</v>
      </c>
      <c r="B4" s="28">
        <v>137.19999999999999</v>
      </c>
      <c r="C4" s="28">
        <v>132.1</v>
      </c>
      <c r="D4" s="28">
        <v>99.1</v>
      </c>
      <c r="E4" s="35">
        <v>1.04</v>
      </c>
      <c r="F4" s="35">
        <v>0.74</v>
      </c>
      <c r="G4" s="32">
        <v>1662.8</v>
      </c>
    </row>
    <row r="5" spans="1:7" ht="16" thickBot="1" x14ac:dyDescent="0.25">
      <c r="A5" s="27" t="s">
        <v>710</v>
      </c>
      <c r="B5" s="28">
        <v>106.7</v>
      </c>
      <c r="C5" s="28">
        <v>101.6</v>
      </c>
      <c r="D5" s="28">
        <v>146.1</v>
      </c>
      <c r="E5" s="35">
        <v>1.05</v>
      </c>
      <c r="F5" s="35">
        <v>1.4</v>
      </c>
      <c r="G5" s="32">
        <v>1754.4</v>
      </c>
    </row>
    <row r="6" spans="1:7" ht="16" thickBot="1" x14ac:dyDescent="0.25">
      <c r="A6" s="27" t="s">
        <v>711</v>
      </c>
      <c r="B6" s="28">
        <v>111.8</v>
      </c>
      <c r="C6" s="28">
        <v>111.8</v>
      </c>
      <c r="D6" s="28">
        <v>104.1</v>
      </c>
      <c r="E6" s="35">
        <v>1</v>
      </c>
      <c r="F6" s="35">
        <v>0.93</v>
      </c>
      <c r="G6" s="32">
        <v>1021.6</v>
      </c>
    </row>
    <row r="7" spans="1:7" ht="16" thickBot="1" x14ac:dyDescent="0.25">
      <c r="A7" s="27" t="s">
        <v>331</v>
      </c>
      <c r="B7" s="28">
        <v>124.5</v>
      </c>
      <c r="C7" s="28">
        <v>106.7</v>
      </c>
      <c r="D7" s="28">
        <v>100.3</v>
      </c>
      <c r="E7" s="35">
        <v>1.17</v>
      </c>
      <c r="F7" s="35">
        <v>0.87</v>
      </c>
      <c r="G7" s="32">
        <v>1046.2</v>
      </c>
    </row>
    <row r="8" spans="1:7" ht="16" thickBot="1" x14ac:dyDescent="0.25">
      <c r="A8" s="27" t="s">
        <v>332</v>
      </c>
      <c r="B8" s="28">
        <v>142.19999999999999</v>
      </c>
      <c r="C8" s="28">
        <v>139.69999999999999</v>
      </c>
      <c r="D8" s="28">
        <v>95.3</v>
      </c>
      <c r="E8" s="35">
        <v>1.02</v>
      </c>
      <c r="F8" s="35">
        <v>0.68</v>
      </c>
      <c r="G8" s="32">
        <v>1554.6</v>
      </c>
    </row>
    <row r="9" spans="1:7" ht="16" thickBot="1" x14ac:dyDescent="0.25">
      <c r="A9" s="27" t="s">
        <v>712</v>
      </c>
      <c r="B9" s="28">
        <v>127</v>
      </c>
      <c r="C9" s="28">
        <v>114.3</v>
      </c>
      <c r="D9" s="28">
        <v>80</v>
      </c>
      <c r="E9" s="35">
        <v>1.1100000000000001</v>
      </c>
      <c r="F9" s="35">
        <v>0.66</v>
      </c>
      <c r="G9" s="32">
        <v>1065.9000000000001</v>
      </c>
    </row>
    <row r="10" spans="1:7" x14ac:dyDescent="0.2">
      <c r="A10" s="27" t="s">
        <v>333</v>
      </c>
      <c r="B10" s="28">
        <v>152.4</v>
      </c>
      <c r="C10" s="28">
        <v>132.1</v>
      </c>
      <c r="D10" s="28">
        <v>96.5</v>
      </c>
      <c r="E10" s="35">
        <v>1.1499999999999999</v>
      </c>
      <c r="F10" s="35">
        <v>0.68</v>
      </c>
      <c r="G10" s="32">
        <v>1760.7</v>
      </c>
    </row>
    <row r="11" spans="1:7" ht="16" thickBot="1" x14ac:dyDescent="0.25">
      <c r="A11" t="s">
        <v>770</v>
      </c>
      <c r="B11" s="53">
        <v>157.5</v>
      </c>
      <c r="C11" s="53">
        <v>152.4</v>
      </c>
      <c r="D11" s="53">
        <v>87.6</v>
      </c>
      <c r="E11" s="102">
        <f>B11/C11</f>
        <v>1.0334645669291338</v>
      </c>
      <c r="F11" s="102">
        <f>D11/((C11))</f>
        <v>0.57480314960629919</v>
      </c>
      <c r="G11" s="54">
        <f>((PI()*D11*((77.5*77.5)+(77.5*72.5)+(72.5*72.5)))/3)/1000</f>
        <v>1548.5931207156505</v>
      </c>
    </row>
    <row r="12" spans="1:7" ht="16" thickBot="1" x14ac:dyDescent="0.25">
      <c r="A12" s="27" t="s">
        <v>334</v>
      </c>
      <c r="B12" s="28">
        <v>180.3</v>
      </c>
      <c r="C12" s="28">
        <v>152.4</v>
      </c>
      <c r="D12" s="28">
        <v>144.80000000000001</v>
      </c>
      <c r="E12" s="35">
        <v>1.18</v>
      </c>
      <c r="F12" s="35">
        <v>0.87</v>
      </c>
      <c r="G12" s="32">
        <v>2003.5</v>
      </c>
    </row>
    <row r="13" spans="1:7" ht="16" thickBot="1" x14ac:dyDescent="0.25">
      <c r="A13" t="s">
        <v>768</v>
      </c>
      <c r="B13" s="51">
        <v>172.7</v>
      </c>
      <c r="C13" s="51">
        <v>162.6</v>
      </c>
      <c r="D13" s="51">
        <v>138.4</v>
      </c>
      <c r="E13" s="52">
        <f>172.7/162.6</f>
        <v>1.0621156211562115</v>
      </c>
      <c r="F13" s="52">
        <f>138.4/167.6</f>
        <v>0.82577565632458239</v>
      </c>
      <c r="G13" s="32">
        <f>(0.5*PI()*(B13/2)*(C13/2)*D13)/1000</f>
        <v>1526.1908821754294</v>
      </c>
    </row>
    <row r="14" spans="1:7" ht="16" thickBot="1" x14ac:dyDescent="0.25">
      <c r="A14" t="s">
        <v>769</v>
      </c>
      <c r="B14" s="31">
        <v>167.6</v>
      </c>
      <c r="C14" s="31">
        <v>152.4</v>
      </c>
      <c r="D14" s="31">
        <v>104.14</v>
      </c>
      <c r="E14" s="35">
        <f>B14/C14</f>
        <v>1.0997375328083989</v>
      </c>
      <c r="F14" s="35">
        <f>D14/((B14+C14)/2)</f>
        <v>0.65087499999999998</v>
      </c>
      <c r="G14" s="32">
        <f>(0.5*PI()*(B14/2)*(C14/2)*D14)/1000</f>
        <v>1044.5673340099097</v>
      </c>
    </row>
    <row r="15" spans="1:7" ht="16" thickBot="1" x14ac:dyDescent="0.25">
      <c r="A15" s="27" t="s">
        <v>296</v>
      </c>
      <c r="B15" s="28">
        <v>160</v>
      </c>
      <c r="C15" s="28">
        <v>157.5</v>
      </c>
      <c r="D15" s="28">
        <v>99.1</v>
      </c>
      <c r="E15" s="35">
        <v>1.02</v>
      </c>
      <c r="F15" s="35">
        <v>0.62</v>
      </c>
      <c r="G15" s="32">
        <v>980.3</v>
      </c>
    </row>
    <row r="16" spans="1:7" ht="16" thickBot="1" x14ac:dyDescent="0.25">
      <c r="A16" s="27" t="s">
        <v>713</v>
      </c>
      <c r="B16" s="28">
        <v>205.7</v>
      </c>
      <c r="C16" s="28">
        <v>205.7</v>
      </c>
      <c r="D16" s="28">
        <v>158.80000000000001</v>
      </c>
      <c r="E16" s="35">
        <v>1</v>
      </c>
      <c r="F16" s="35">
        <v>0.77</v>
      </c>
      <c r="G16" s="32">
        <v>2638.8</v>
      </c>
    </row>
    <row r="17" spans="1:7" ht="16" thickBot="1" x14ac:dyDescent="0.25">
      <c r="A17" s="27" t="s">
        <v>714</v>
      </c>
      <c r="B17" s="28">
        <v>91.4</v>
      </c>
      <c r="C17" s="28">
        <v>91.4</v>
      </c>
      <c r="D17" s="28">
        <v>154.9</v>
      </c>
      <c r="E17" s="35">
        <v>1</v>
      </c>
      <c r="F17" s="35">
        <v>1.69</v>
      </c>
      <c r="G17" s="32">
        <v>1017.5</v>
      </c>
    </row>
    <row r="18" spans="1:7" ht="16" thickBot="1" x14ac:dyDescent="0.25">
      <c r="A18" s="27" t="s">
        <v>715</v>
      </c>
      <c r="B18" s="28">
        <v>144.80000000000001</v>
      </c>
      <c r="C18" s="28">
        <v>94</v>
      </c>
      <c r="D18" s="28">
        <v>121.9</v>
      </c>
      <c r="E18" s="35">
        <v>1.54</v>
      </c>
      <c r="F18" s="35">
        <v>1.02</v>
      </c>
      <c r="G18" s="32">
        <v>1722.2</v>
      </c>
    </row>
    <row r="19" spans="1:7" ht="16" thickBot="1" x14ac:dyDescent="0.25">
      <c r="A19" s="27" t="s">
        <v>336</v>
      </c>
      <c r="B19" s="28">
        <v>119.4</v>
      </c>
      <c r="C19" s="28">
        <v>119.4</v>
      </c>
      <c r="D19" s="28">
        <v>109.2</v>
      </c>
      <c r="E19" s="35">
        <v>1</v>
      </c>
      <c r="F19" s="35">
        <v>0.91</v>
      </c>
      <c r="G19" s="32">
        <v>1622.8</v>
      </c>
    </row>
    <row r="20" spans="1:7" ht="16" thickBot="1" x14ac:dyDescent="0.25">
      <c r="A20" s="27" t="s">
        <v>716</v>
      </c>
      <c r="B20" s="28">
        <v>147.30000000000001</v>
      </c>
      <c r="C20" s="28">
        <v>147.30000000000001</v>
      </c>
      <c r="D20" s="28">
        <v>130.80000000000001</v>
      </c>
      <c r="E20" s="35">
        <v>1</v>
      </c>
      <c r="F20" s="35">
        <v>0.89</v>
      </c>
      <c r="G20" s="32">
        <v>1114.9000000000001</v>
      </c>
    </row>
    <row r="21" spans="1:7" ht="16" thickBot="1" x14ac:dyDescent="0.25">
      <c r="A21" s="27" t="s">
        <v>717</v>
      </c>
      <c r="B21" s="28">
        <v>152.4</v>
      </c>
      <c r="C21" s="28">
        <v>147.30000000000001</v>
      </c>
      <c r="D21" s="28">
        <v>132.1</v>
      </c>
      <c r="E21" s="35">
        <v>1.03</v>
      </c>
      <c r="F21" s="35">
        <v>0.88</v>
      </c>
      <c r="G21" s="32">
        <v>1164.5</v>
      </c>
    </row>
    <row r="22" spans="1:7" ht="16" thickBot="1" x14ac:dyDescent="0.25">
      <c r="A22" s="27" t="s">
        <v>718</v>
      </c>
      <c r="B22" s="28">
        <v>121.9</v>
      </c>
      <c r="C22" s="28">
        <v>121.9</v>
      </c>
      <c r="D22" s="28">
        <v>182.9</v>
      </c>
      <c r="E22" s="35">
        <v>1</v>
      </c>
      <c r="F22" s="35">
        <v>1.67</v>
      </c>
      <c r="G22" s="32">
        <v>1186.0999999999999</v>
      </c>
    </row>
    <row r="23" spans="1:7" ht="16" thickBot="1" x14ac:dyDescent="0.25">
      <c r="A23" s="27" t="s">
        <v>719</v>
      </c>
      <c r="B23" s="28">
        <v>198.1</v>
      </c>
      <c r="C23" s="28">
        <v>160</v>
      </c>
      <c r="D23" s="28">
        <v>133.4</v>
      </c>
      <c r="E23" s="35">
        <v>1.24</v>
      </c>
      <c r="F23" s="35">
        <v>0.74</v>
      </c>
      <c r="G23" s="32">
        <v>2119.3000000000002</v>
      </c>
    </row>
    <row r="24" spans="1:7" ht="16" thickBot="1" x14ac:dyDescent="0.25">
      <c r="A24" s="27" t="s">
        <v>720</v>
      </c>
      <c r="B24" s="28">
        <v>195.6</v>
      </c>
      <c r="C24" s="28">
        <v>147.30000000000001</v>
      </c>
      <c r="D24" s="28">
        <v>145.4</v>
      </c>
      <c r="E24" s="35">
        <v>1.33</v>
      </c>
      <c r="F24" s="35">
        <v>0.85</v>
      </c>
      <c r="G24" s="32">
        <v>1645.3</v>
      </c>
    </row>
    <row r="25" spans="1:7" ht="16" thickBot="1" x14ac:dyDescent="0.25">
      <c r="A25" s="27" t="s">
        <v>305</v>
      </c>
      <c r="B25" s="28">
        <v>114.3</v>
      </c>
      <c r="C25" s="28">
        <v>114.3</v>
      </c>
      <c r="D25" s="28">
        <v>94.6</v>
      </c>
      <c r="E25" s="35">
        <v>1</v>
      </c>
      <c r="F25" s="35">
        <v>0.83</v>
      </c>
      <c r="G25" s="32">
        <v>970.8</v>
      </c>
    </row>
    <row r="26" spans="1:7" ht="16" thickBot="1" x14ac:dyDescent="0.25">
      <c r="A26" s="27" t="s">
        <v>721</v>
      </c>
      <c r="B26" s="28">
        <v>134.6</v>
      </c>
      <c r="C26" s="28">
        <v>134.6</v>
      </c>
      <c r="D26" s="28">
        <v>140.30000000000001</v>
      </c>
      <c r="E26" s="35">
        <v>1</v>
      </c>
      <c r="F26" s="35">
        <v>1.04</v>
      </c>
      <c r="G26" s="32">
        <v>1103.8</v>
      </c>
    </row>
    <row r="27" spans="1:7" ht="16" thickBot="1" x14ac:dyDescent="0.25">
      <c r="A27" s="27" t="s">
        <v>722</v>
      </c>
      <c r="B27" s="28">
        <v>142.19999999999999</v>
      </c>
      <c r="C27" s="28">
        <v>142.19999999999999</v>
      </c>
      <c r="D27" s="28">
        <v>94.6</v>
      </c>
      <c r="E27" s="35">
        <v>1</v>
      </c>
      <c r="F27" s="35">
        <v>0.67</v>
      </c>
      <c r="G27" s="32">
        <v>1227.5</v>
      </c>
    </row>
    <row r="28" spans="1:7" ht="16" thickBot="1" x14ac:dyDescent="0.25">
      <c r="A28" s="27" t="s">
        <v>342</v>
      </c>
      <c r="B28" s="28">
        <v>149.9</v>
      </c>
      <c r="C28" s="28">
        <v>149.9</v>
      </c>
      <c r="D28" s="28">
        <v>94.6</v>
      </c>
      <c r="E28" s="35">
        <v>1</v>
      </c>
      <c r="F28" s="35">
        <v>0.63</v>
      </c>
      <c r="G28" s="32">
        <v>1167.0999999999999</v>
      </c>
    </row>
    <row r="29" spans="1:7" ht="16" thickBot="1" x14ac:dyDescent="0.25">
      <c r="A29" s="27" t="s">
        <v>343</v>
      </c>
      <c r="B29" s="28">
        <v>152.4</v>
      </c>
      <c r="C29" s="28">
        <v>152.4</v>
      </c>
      <c r="D29" s="28">
        <v>114.9</v>
      </c>
      <c r="E29" s="35">
        <v>1</v>
      </c>
      <c r="F29" s="35">
        <v>0.75</v>
      </c>
      <c r="G29" s="32">
        <v>1705.2</v>
      </c>
    </row>
    <row r="30" spans="1:7" ht="16" thickBot="1" x14ac:dyDescent="0.25">
      <c r="A30" s="27" t="s">
        <v>723</v>
      </c>
      <c r="B30" s="28">
        <v>137.19999999999999</v>
      </c>
      <c r="C30" s="28">
        <v>137.19999999999999</v>
      </c>
      <c r="D30" s="28">
        <v>145.4</v>
      </c>
      <c r="E30" s="35">
        <v>1</v>
      </c>
      <c r="F30" s="35">
        <v>1.06</v>
      </c>
      <c r="G30" s="32">
        <v>1074.3</v>
      </c>
    </row>
    <row r="31" spans="1:7" ht="16" thickBot="1" x14ac:dyDescent="0.25">
      <c r="A31" s="27" t="s">
        <v>344</v>
      </c>
      <c r="B31" s="28">
        <v>127</v>
      </c>
      <c r="C31" s="28">
        <v>127</v>
      </c>
      <c r="D31" s="28">
        <v>89.5</v>
      </c>
      <c r="E31" s="35">
        <v>1</v>
      </c>
      <c r="F31" s="35">
        <v>0.71</v>
      </c>
      <c r="G31" s="32">
        <v>1134.2</v>
      </c>
    </row>
    <row r="32" spans="1:7" ht="16" thickBot="1" x14ac:dyDescent="0.25">
      <c r="A32" s="27" t="s">
        <v>724</v>
      </c>
      <c r="B32" s="28">
        <v>160</v>
      </c>
      <c r="C32" s="28">
        <v>149.9</v>
      </c>
      <c r="D32" s="28">
        <v>110.5</v>
      </c>
      <c r="E32" s="35">
        <v>1.07</v>
      </c>
      <c r="F32" s="35">
        <v>0.71</v>
      </c>
      <c r="G32" s="32">
        <v>1272.5999999999999</v>
      </c>
    </row>
    <row r="33" spans="1:7" ht="16" thickBot="1" x14ac:dyDescent="0.25">
      <c r="A33" s="27" t="s">
        <v>725</v>
      </c>
      <c r="B33" s="28">
        <v>134.6</v>
      </c>
      <c r="C33" s="28">
        <v>134.6</v>
      </c>
      <c r="D33" s="28">
        <v>84.5</v>
      </c>
      <c r="E33" s="35">
        <v>1</v>
      </c>
      <c r="F33" s="35">
        <v>0.63</v>
      </c>
      <c r="G33" s="32">
        <v>969.9</v>
      </c>
    </row>
    <row r="34" spans="1:7" ht="16" thickBot="1" x14ac:dyDescent="0.25">
      <c r="A34" s="27" t="s">
        <v>726</v>
      </c>
      <c r="B34" s="28">
        <v>205.7</v>
      </c>
      <c r="C34" s="28">
        <v>205.7</v>
      </c>
      <c r="D34" s="28">
        <v>153.69999999999999</v>
      </c>
      <c r="E34" s="35">
        <v>1</v>
      </c>
      <c r="F34" s="35">
        <v>0.75</v>
      </c>
      <c r="G34" s="32">
        <v>2554.4</v>
      </c>
    </row>
    <row r="35" spans="1:7" ht="16" thickBot="1" x14ac:dyDescent="0.25">
      <c r="A35" s="27" t="s">
        <v>345</v>
      </c>
      <c r="B35" s="28">
        <v>132.1</v>
      </c>
      <c r="C35" s="28">
        <v>132.1</v>
      </c>
      <c r="D35" s="28">
        <v>83.8</v>
      </c>
      <c r="E35" s="35">
        <v>1</v>
      </c>
      <c r="F35" s="35">
        <v>0.63</v>
      </c>
      <c r="G35" s="32">
        <v>1148.4000000000001</v>
      </c>
    </row>
    <row r="36" spans="1:7" ht="16" thickBot="1" x14ac:dyDescent="0.25">
      <c r="A36" s="27" t="s">
        <v>727</v>
      </c>
      <c r="B36" s="28">
        <v>144.80000000000001</v>
      </c>
      <c r="C36" s="28">
        <v>144.80000000000001</v>
      </c>
      <c r="D36" s="28">
        <v>122.6</v>
      </c>
      <c r="E36" s="35">
        <v>1</v>
      </c>
      <c r="F36" s="35">
        <v>0.85</v>
      </c>
      <c r="G36" s="32">
        <v>2017.6</v>
      </c>
    </row>
    <row r="37" spans="1:7" ht="16" thickBot="1" x14ac:dyDescent="0.25">
      <c r="A37" s="27" t="s">
        <v>346</v>
      </c>
      <c r="B37" s="28">
        <v>172.7</v>
      </c>
      <c r="C37" s="28">
        <v>172.7</v>
      </c>
      <c r="D37" s="28">
        <v>114.9</v>
      </c>
      <c r="E37" s="35">
        <v>1</v>
      </c>
      <c r="F37" s="35">
        <v>0.67</v>
      </c>
      <c r="G37" s="32">
        <v>2176.6</v>
      </c>
    </row>
    <row r="38" spans="1:7" ht="16" thickBot="1" x14ac:dyDescent="0.25">
      <c r="A38" s="27" t="s">
        <v>728</v>
      </c>
      <c r="B38" s="28">
        <v>121.9</v>
      </c>
      <c r="C38" s="28">
        <v>121.9</v>
      </c>
      <c r="D38" s="28">
        <v>121.9</v>
      </c>
      <c r="E38" s="35">
        <v>1</v>
      </c>
      <c r="F38" s="35">
        <v>1</v>
      </c>
      <c r="G38" s="32">
        <v>1199.3</v>
      </c>
    </row>
    <row r="39" spans="1:7" ht="16" thickBot="1" x14ac:dyDescent="0.25">
      <c r="A39" s="27" t="s">
        <v>729</v>
      </c>
      <c r="B39" s="28">
        <v>182.9</v>
      </c>
      <c r="C39" s="28">
        <v>167.6</v>
      </c>
      <c r="D39" s="28">
        <v>156.19999999999999</v>
      </c>
      <c r="E39" s="35">
        <v>1.0900000000000001</v>
      </c>
      <c r="F39" s="35">
        <v>0.89</v>
      </c>
      <c r="G39" s="32">
        <v>3006.2</v>
      </c>
    </row>
    <row r="40" spans="1:7" ht="16" thickBot="1" x14ac:dyDescent="0.25">
      <c r="A40" s="27" t="s">
        <v>730</v>
      </c>
      <c r="B40" s="28">
        <v>203.2</v>
      </c>
      <c r="C40" s="28">
        <v>119.4</v>
      </c>
      <c r="D40" s="28">
        <v>139.69999999999999</v>
      </c>
      <c r="E40" s="35">
        <v>1.7</v>
      </c>
      <c r="F40" s="35">
        <v>0.87</v>
      </c>
      <c r="G40" s="32">
        <v>1330.8</v>
      </c>
    </row>
    <row r="41" spans="1:7" ht="16" thickBot="1" x14ac:dyDescent="0.25">
      <c r="A41" s="27" t="s">
        <v>731</v>
      </c>
      <c r="B41" s="28">
        <v>127</v>
      </c>
      <c r="C41" s="28">
        <v>127</v>
      </c>
      <c r="D41" s="28">
        <v>120</v>
      </c>
      <c r="E41" s="35">
        <v>1</v>
      </c>
      <c r="F41" s="35">
        <v>0.95</v>
      </c>
      <c r="G41" s="32">
        <v>1134.4000000000001</v>
      </c>
    </row>
    <row r="42" spans="1:7" ht="16" thickBot="1" x14ac:dyDescent="0.25">
      <c r="A42" s="27" t="s">
        <v>732</v>
      </c>
      <c r="B42" s="28">
        <v>119.4</v>
      </c>
      <c r="C42" s="28">
        <v>119.4</v>
      </c>
      <c r="D42" s="28">
        <v>120</v>
      </c>
      <c r="E42" s="35">
        <v>1</v>
      </c>
      <c r="F42" s="35">
        <v>1.01</v>
      </c>
      <c r="G42" s="32">
        <v>1127.7</v>
      </c>
    </row>
    <row r="43" spans="1:7" ht="16" thickBot="1" x14ac:dyDescent="0.25">
      <c r="A43" s="27" t="s">
        <v>733</v>
      </c>
      <c r="B43" s="28">
        <v>121.9</v>
      </c>
      <c r="C43" s="28">
        <v>121.9</v>
      </c>
      <c r="D43" s="28">
        <v>109.9</v>
      </c>
      <c r="E43" s="35">
        <v>1</v>
      </c>
      <c r="F43" s="35">
        <v>0.9</v>
      </c>
      <c r="G43" s="32">
        <v>1282.5</v>
      </c>
    </row>
    <row r="44" spans="1:7" ht="16" thickBot="1" x14ac:dyDescent="0.25">
      <c r="A44" s="27" t="s">
        <v>347</v>
      </c>
      <c r="B44" s="28">
        <v>139.69999999999999</v>
      </c>
      <c r="C44" s="28">
        <v>139.69999999999999</v>
      </c>
      <c r="D44" s="28">
        <v>142.9</v>
      </c>
      <c r="E44" s="35">
        <v>1</v>
      </c>
      <c r="F44" s="35">
        <v>1.02</v>
      </c>
      <c r="G44" s="32">
        <v>2190</v>
      </c>
    </row>
    <row r="45" spans="1:7" ht="16" thickBot="1" x14ac:dyDescent="0.25">
      <c r="A45" s="27" t="s">
        <v>734</v>
      </c>
      <c r="B45" s="28">
        <v>175.3</v>
      </c>
      <c r="C45" s="28">
        <v>175.3</v>
      </c>
      <c r="D45" s="28">
        <v>137.19999999999999</v>
      </c>
      <c r="E45" s="35">
        <v>1</v>
      </c>
      <c r="F45" s="35">
        <v>0.78</v>
      </c>
      <c r="G45" s="32">
        <v>1654.4</v>
      </c>
    </row>
    <row r="46" spans="1:7" ht="16" thickBot="1" x14ac:dyDescent="0.25">
      <c r="A46" s="27" t="s">
        <v>348</v>
      </c>
      <c r="B46" s="28">
        <v>177.8</v>
      </c>
      <c r="C46" s="28">
        <v>177.8</v>
      </c>
      <c r="D46" s="28">
        <v>153</v>
      </c>
      <c r="E46" s="35">
        <v>1</v>
      </c>
      <c r="F46" s="35">
        <v>0.86</v>
      </c>
      <c r="G46" s="32">
        <v>1899.8</v>
      </c>
    </row>
    <row r="47" spans="1:7" ht="16" thickBot="1" x14ac:dyDescent="0.25">
      <c r="A47" s="27" t="s">
        <v>735</v>
      </c>
      <c r="B47" s="28">
        <v>134.6</v>
      </c>
      <c r="C47" s="28">
        <v>134.6</v>
      </c>
      <c r="D47" s="28">
        <v>147.30000000000001</v>
      </c>
      <c r="E47" s="35">
        <v>1</v>
      </c>
      <c r="F47" s="35">
        <v>1.0900000000000001</v>
      </c>
      <c r="G47" s="32">
        <v>1048.4000000000001</v>
      </c>
    </row>
    <row r="48" spans="1:7" ht="16" thickBot="1" x14ac:dyDescent="0.25">
      <c r="A48" s="27" t="s">
        <v>349</v>
      </c>
      <c r="B48" s="28">
        <v>147.30000000000001</v>
      </c>
      <c r="C48" s="28">
        <v>147.30000000000001</v>
      </c>
      <c r="D48" s="28">
        <v>117.5</v>
      </c>
      <c r="E48" s="35">
        <v>1</v>
      </c>
      <c r="F48" s="35">
        <v>0.8</v>
      </c>
      <c r="G48" s="32">
        <v>1001.2</v>
      </c>
    </row>
    <row r="49" spans="1:7" ht="16" thickBot="1" x14ac:dyDescent="0.25">
      <c r="A49" s="27" t="s">
        <v>319</v>
      </c>
      <c r="B49" s="28">
        <v>116.8</v>
      </c>
      <c r="C49" s="28">
        <v>116.8</v>
      </c>
      <c r="D49" s="28">
        <v>92.1</v>
      </c>
      <c r="E49" s="35">
        <v>1</v>
      </c>
      <c r="F49" s="35">
        <v>0.79</v>
      </c>
      <c r="G49" s="32">
        <v>987.2</v>
      </c>
    </row>
    <row r="50" spans="1:7" ht="16" thickBot="1" x14ac:dyDescent="0.25">
      <c r="A50" s="27" t="s">
        <v>350</v>
      </c>
      <c r="B50" s="28">
        <v>101.6</v>
      </c>
      <c r="C50" s="28">
        <v>101.6</v>
      </c>
      <c r="D50" s="28">
        <v>97.2</v>
      </c>
      <c r="E50" s="35">
        <v>1</v>
      </c>
      <c r="F50" s="35">
        <v>0.96</v>
      </c>
      <c r="G50" s="32">
        <v>1024.0999999999999</v>
      </c>
    </row>
    <row r="51" spans="1:7" ht="16" thickBot="1" x14ac:dyDescent="0.25">
      <c r="A51" s="27" t="s">
        <v>736</v>
      </c>
      <c r="B51" s="28">
        <v>147.30000000000001</v>
      </c>
      <c r="C51" s="28">
        <v>147.30000000000001</v>
      </c>
      <c r="D51" s="28">
        <v>122.6</v>
      </c>
      <c r="E51" s="35">
        <v>1</v>
      </c>
      <c r="F51" s="35">
        <v>0.83</v>
      </c>
      <c r="G51" s="32">
        <v>1565.7</v>
      </c>
    </row>
    <row r="52" spans="1:7" ht="16" thickBot="1" x14ac:dyDescent="0.25">
      <c r="A52" s="27" t="s">
        <v>737</v>
      </c>
      <c r="B52" s="28">
        <v>160</v>
      </c>
      <c r="C52" s="28">
        <v>160</v>
      </c>
      <c r="D52" s="28">
        <v>112.4</v>
      </c>
      <c r="E52" s="35">
        <v>1</v>
      </c>
      <c r="F52" s="35">
        <v>0.7</v>
      </c>
      <c r="G52" s="32">
        <v>1130.2</v>
      </c>
    </row>
    <row r="53" spans="1:7" ht="16" thickBot="1" x14ac:dyDescent="0.25">
      <c r="A53" s="27" t="s">
        <v>738</v>
      </c>
      <c r="B53" s="28">
        <v>106.7</v>
      </c>
      <c r="C53" s="28">
        <v>106.7</v>
      </c>
      <c r="D53" s="28">
        <v>120</v>
      </c>
      <c r="E53" s="35">
        <v>1</v>
      </c>
      <c r="F53" s="35">
        <v>1.1299999999999999</v>
      </c>
      <c r="G53" s="32">
        <v>1072.7</v>
      </c>
    </row>
    <row r="54" spans="1:7" ht="16" thickBot="1" x14ac:dyDescent="0.25">
      <c r="A54" s="27" t="s">
        <v>739</v>
      </c>
      <c r="B54" s="28">
        <v>121.9</v>
      </c>
      <c r="C54" s="28">
        <v>121.9</v>
      </c>
      <c r="D54" s="28">
        <v>130.19999999999999</v>
      </c>
      <c r="E54" s="35">
        <v>1</v>
      </c>
      <c r="F54" s="35">
        <v>1.07</v>
      </c>
      <c r="G54" s="32">
        <v>1519.7</v>
      </c>
    </row>
    <row r="55" spans="1:7" ht="16" thickBot="1" x14ac:dyDescent="0.25">
      <c r="A55" s="27" t="s">
        <v>351</v>
      </c>
      <c r="B55" s="28">
        <v>160</v>
      </c>
      <c r="C55" s="28">
        <v>160</v>
      </c>
      <c r="D55" s="28">
        <v>135.30000000000001</v>
      </c>
      <c r="E55" s="35">
        <v>1</v>
      </c>
      <c r="F55" s="35">
        <v>0.85</v>
      </c>
      <c r="G55" s="32">
        <v>1360.1</v>
      </c>
    </row>
    <row r="56" spans="1:7" ht="16" thickBot="1" x14ac:dyDescent="0.25">
      <c r="A56" s="27" t="s">
        <v>337</v>
      </c>
      <c r="B56" s="28">
        <v>137.19999999999999</v>
      </c>
      <c r="C56" s="28">
        <v>137.19999999999999</v>
      </c>
      <c r="D56" s="28">
        <v>97.2</v>
      </c>
      <c r="E56" s="35">
        <v>1</v>
      </c>
      <c r="F56" s="35">
        <v>0.71</v>
      </c>
      <c r="G56" s="32">
        <v>1435.5</v>
      </c>
    </row>
    <row r="57" spans="1:7" ht="16" thickBot="1" x14ac:dyDescent="0.25">
      <c r="A57" s="27" t="s">
        <v>740</v>
      </c>
      <c r="B57" s="28">
        <v>111.8</v>
      </c>
      <c r="C57" s="28">
        <v>111.8</v>
      </c>
      <c r="D57" s="28">
        <v>150.5</v>
      </c>
      <c r="E57" s="35">
        <v>1</v>
      </c>
      <c r="F57" s="35">
        <v>1.35</v>
      </c>
      <c r="G57" s="32">
        <v>1476.3</v>
      </c>
    </row>
    <row r="58" spans="1:7" ht="16" thickBot="1" x14ac:dyDescent="0.25">
      <c r="A58" s="27" t="s">
        <v>741</v>
      </c>
      <c r="B58" s="28">
        <v>106.7</v>
      </c>
      <c r="C58" s="28">
        <v>106.7</v>
      </c>
      <c r="D58" s="28">
        <v>112.4</v>
      </c>
      <c r="E58" s="35">
        <v>1</v>
      </c>
      <c r="F58" s="35">
        <v>1.05</v>
      </c>
      <c r="G58" s="32">
        <v>1004.6</v>
      </c>
    </row>
    <row r="59" spans="1:7" ht="16" thickBot="1" x14ac:dyDescent="0.25">
      <c r="A59" s="27" t="s">
        <v>352</v>
      </c>
      <c r="B59" s="28">
        <v>91.4</v>
      </c>
      <c r="C59" s="28">
        <v>91.4</v>
      </c>
      <c r="D59" s="28">
        <v>100.3</v>
      </c>
      <c r="E59" s="35">
        <v>1</v>
      </c>
      <c r="F59" s="35">
        <v>1.1000000000000001</v>
      </c>
      <c r="G59" s="32">
        <v>1195.7</v>
      </c>
    </row>
    <row r="60" spans="1:7" ht="16" thickBot="1" x14ac:dyDescent="0.25">
      <c r="A60" s="27" t="s">
        <v>742</v>
      </c>
      <c r="B60" s="28">
        <v>154.9</v>
      </c>
      <c r="C60" s="28">
        <v>154.9</v>
      </c>
      <c r="D60" s="28">
        <v>135.30000000000001</v>
      </c>
      <c r="E60" s="35">
        <v>1</v>
      </c>
      <c r="F60" s="35">
        <v>0.87</v>
      </c>
      <c r="G60" s="32">
        <v>1741</v>
      </c>
    </row>
    <row r="61" spans="1:7" ht="16" thickBot="1" x14ac:dyDescent="0.25">
      <c r="A61" s="27" t="s">
        <v>743</v>
      </c>
      <c r="B61" s="28">
        <v>165.1</v>
      </c>
      <c r="C61" s="28">
        <v>96.5</v>
      </c>
      <c r="D61" s="28">
        <v>107.3</v>
      </c>
      <c r="E61" s="35">
        <v>1.71</v>
      </c>
      <c r="F61" s="35">
        <v>0.82</v>
      </c>
      <c r="G61" s="32">
        <v>1343.1</v>
      </c>
    </row>
    <row r="62" spans="1:7" ht="16" thickBot="1" x14ac:dyDescent="0.25">
      <c r="A62" s="27" t="s">
        <v>338</v>
      </c>
      <c r="B62" s="28">
        <v>137.19999999999999</v>
      </c>
      <c r="C62" s="28">
        <v>137.19999999999999</v>
      </c>
      <c r="D62" s="28">
        <v>89.5</v>
      </c>
      <c r="E62" s="35">
        <v>1</v>
      </c>
      <c r="F62" s="35">
        <v>0.65</v>
      </c>
      <c r="G62" s="32">
        <v>1322.9</v>
      </c>
    </row>
    <row r="63" spans="1:7" ht="16" thickBot="1" x14ac:dyDescent="0.25">
      <c r="A63" s="27" t="s">
        <v>744</v>
      </c>
      <c r="B63" s="28">
        <v>139.69999999999999</v>
      </c>
      <c r="C63" s="28">
        <v>139.69999999999999</v>
      </c>
      <c r="D63" s="28">
        <v>127.6</v>
      </c>
      <c r="E63" s="35">
        <v>1</v>
      </c>
      <c r="F63" s="35">
        <v>0.91</v>
      </c>
      <c r="G63" s="32">
        <v>978.2</v>
      </c>
    </row>
    <row r="64" spans="1:7" ht="16" thickBot="1" x14ac:dyDescent="0.25">
      <c r="A64" s="27" t="s">
        <v>339</v>
      </c>
      <c r="B64" s="28">
        <v>144.80000000000001</v>
      </c>
      <c r="C64" s="28">
        <v>144.80000000000001</v>
      </c>
      <c r="D64" s="28">
        <v>94.6</v>
      </c>
      <c r="E64" s="35">
        <v>1</v>
      </c>
      <c r="F64" s="35">
        <v>0.65</v>
      </c>
      <c r="G64" s="32">
        <v>1013.7</v>
      </c>
    </row>
    <row r="65" spans="1:7" ht="16" thickBot="1" x14ac:dyDescent="0.25">
      <c r="A65" s="27" t="s">
        <v>340</v>
      </c>
      <c r="B65" s="28">
        <v>111.8</v>
      </c>
      <c r="C65" s="28">
        <v>111.8</v>
      </c>
      <c r="D65" s="28">
        <v>92.1</v>
      </c>
      <c r="E65" s="35">
        <v>1</v>
      </c>
      <c r="F65" s="35">
        <v>0.82</v>
      </c>
      <c r="G65" s="32">
        <v>1172</v>
      </c>
    </row>
    <row r="66" spans="1:7" ht="16" thickBot="1" x14ac:dyDescent="0.25">
      <c r="A66" s="30" t="s">
        <v>341</v>
      </c>
      <c r="B66" s="22">
        <v>116.8</v>
      </c>
      <c r="C66" s="22">
        <v>116.8</v>
      </c>
      <c r="D66" s="22">
        <v>104.8</v>
      </c>
      <c r="E66" s="115">
        <v>1</v>
      </c>
      <c r="F66" s="115">
        <v>0.9</v>
      </c>
      <c r="G66" s="116">
        <v>1123.4000000000001</v>
      </c>
    </row>
  </sheetData>
  <sortState xmlns:xlrd2="http://schemas.microsoft.com/office/spreadsheetml/2017/richdata2" ref="A3:G26">
    <sortCondition ref="A3:A26"/>
  </sortState>
  <phoneticPr fontId="2" type="noConversion"/>
  <pageMargins left="0.7" right="0.7" top="0.75" bottom="0.75" header="0.3" footer="0.3"/>
  <pageSetup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A973E-F969-4FFB-B11B-6A6A95E9E465}">
  <sheetPr codeName="Sheet11"/>
  <dimension ref="A1:M50"/>
  <sheetViews>
    <sheetView workbookViewId="0">
      <selection activeCell="F1" sqref="F1:F1048576"/>
    </sheetView>
  </sheetViews>
  <sheetFormatPr baseColWidth="10" defaultColWidth="8.83203125" defaultRowHeight="15" x14ac:dyDescent="0.2"/>
  <cols>
    <col min="2" max="2" width="12.33203125" style="2" customWidth="1"/>
    <col min="3" max="4" width="11.83203125" style="2" customWidth="1"/>
    <col min="5" max="6" width="8.83203125" style="1"/>
    <col min="7" max="7" width="19.1640625" style="2" customWidth="1"/>
  </cols>
  <sheetData>
    <row r="1" spans="1:7" ht="19" x14ac:dyDescent="0.25">
      <c r="A1" s="89" t="s">
        <v>780</v>
      </c>
    </row>
    <row r="2" spans="1:7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1" t="s">
        <v>11</v>
      </c>
      <c r="G2" s="2" t="s">
        <v>12</v>
      </c>
    </row>
    <row r="3" spans="1:7" x14ac:dyDescent="0.2">
      <c r="A3" t="s">
        <v>353</v>
      </c>
      <c r="B3" s="2">
        <v>48.26</v>
      </c>
      <c r="C3" s="2">
        <v>45.72</v>
      </c>
      <c r="D3" s="2">
        <v>57.15</v>
      </c>
      <c r="E3" s="1">
        <v>1.05555555555556</v>
      </c>
      <c r="F3" s="1">
        <v>1.21621621621622</v>
      </c>
      <c r="G3" s="2">
        <v>49.518748456021598</v>
      </c>
    </row>
    <row r="4" spans="1:7" x14ac:dyDescent="0.2">
      <c r="A4" t="s">
        <v>354</v>
      </c>
      <c r="B4" s="2">
        <v>33.020000000000003</v>
      </c>
      <c r="C4" s="2">
        <v>33.020000000000003</v>
      </c>
      <c r="D4" s="2">
        <v>58.42</v>
      </c>
      <c r="E4" s="1">
        <v>1</v>
      </c>
      <c r="F4" s="1">
        <v>1.7692307692307701</v>
      </c>
      <c r="G4" s="2">
        <v>25.013564034900099</v>
      </c>
    </row>
    <row r="5" spans="1:7" x14ac:dyDescent="0.2">
      <c r="A5" t="s">
        <v>355</v>
      </c>
      <c r="B5" s="2">
        <v>48.26</v>
      </c>
      <c r="C5" s="2">
        <v>33.020000000000003</v>
      </c>
      <c r="D5" s="2">
        <v>50.8</v>
      </c>
      <c r="E5" s="1">
        <v>1.4615384615384599</v>
      </c>
      <c r="F5" s="1">
        <v>1.25</v>
      </c>
      <c r="G5" s="2">
        <v>31.7898138236188</v>
      </c>
    </row>
    <row r="6" spans="1:7" x14ac:dyDescent="0.2">
      <c r="A6" t="s">
        <v>356</v>
      </c>
      <c r="B6" s="2">
        <v>30.48</v>
      </c>
      <c r="C6" s="2">
        <v>25.4</v>
      </c>
      <c r="D6" s="2">
        <v>63.5</v>
      </c>
      <c r="E6" s="1">
        <v>1.2</v>
      </c>
      <c r="F6" s="1">
        <v>2.2727272727272698</v>
      </c>
      <c r="G6" s="2">
        <v>21.450616615127402</v>
      </c>
    </row>
    <row r="7" spans="1:7" x14ac:dyDescent="0.2">
      <c r="A7" t="s">
        <v>357</v>
      </c>
      <c r="B7" s="2">
        <v>25.4</v>
      </c>
      <c r="C7" s="2">
        <v>17.78</v>
      </c>
      <c r="D7" s="2">
        <v>34.29</v>
      </c>
      <c r="E7" s="1">
        <f>25.4/17.8</f>
        <v>1.4269662921348314</v>
      </c>
      <c r="F7" s="1">
        <v>1.5882352941176501</v>
      </c>
      <c r="G7" s="2">
        <v>6.0812498103886199</v>
      </c>
    </row>
    <row r="8" spans="1:7" x14ac:dyDescent="0.2">
      <c r="A8" t="s">
        <v>134</v>
      </c>
      <c r="B8" s="2">
        <v>38.1</v>
      </c>
      <c r="C8" s="2">
        <v>35.56</v>
      </c>
      <c r="D8" s="2">
        <v>39.369999999999997</v>
      </c>
      <c r="E8" s="1">
        <v>1.0714285714285701</v>
      </c>
      <c r="F8" s="1">
        <v>1.0689655172413799</v>
      </c>
      <c r="G8" s="2">
        <v>20.946527124671899</v>
      </c>
    </row>
    <row r="9" spans="1:7" x14ac:dyDescent="0.2">
      <c r="A9" t="s">
        <v>358</v>
      </c>
      <c r="B9" s="2">
        <v>35.56</v>
      </c>
      <c r="C9" s="2">
        <v>33.020000000000003</v>
      </c>
      <c r="D9" s="2">
        <v>46.99</v>
      </c>
      <c r="E9" s="1">
        <v>1.07692307692308</v>
      </c>
      <c r="F9" s="1">
        <v>1.37037037037037</v>
      </c>
      <c r="G9" s="2">
        <v>21.667267842940198</v>
      </c>
    </row>
    <row r="10" spans="1:7" x14ac:dyDescent="0.2">
      <c r="A10" t="s">
        <v>359</v>
      </c>
      <c r="B10" s="2">
        <v>40.64</v>
      </c>
      <c r="C10" s="2">
        <v>40.64</v>
      </c>
      <c r="D10" s="2">
        <v>52.07</v>
      </c>
      <c r="E10" s="1">
        <v>1</v>
      </c>
      <c r="F10" s="1">
        <v>1.28125</v>
      </c>
      <c r="G10" s="2">
        <v>33.771850798856597</v>
      </c>
    </row>
    <row r="11" spans="1:7" x14ac:dyDescent="0.2">
      <c r="A11" t="s">
        <v>360</v>
      </c>
      <c r="B11" s="2">
        <v>55.88</v>
      </c>
      <c r="C11" s="2">
        <v>50.8</v>
      </c>
      <c r="D11" s="2">
        <v>69.849999999999994</v>
      </c>
      <c r="E11" s="1">
        <v>1.1000000000000001</v>
      </c>
      <c r="F11" s="1">
        <v>1.30952380952381</v>
      </c>
      <c r="G11" s="2">
        <v>77.865738312912498</v>
      </c>
    </row>
    <row r="12" spans="1:7" x14ac:dyDescent="0.2">
      <c r="A12" t="s">
        <v>361</v>
      </c>
      <c r="B12" s="2">
        <v>35.56</v>
      </c>
      <c r="C12" s="2">
        <v>27.94</v>
      </c>
      <c r="D12" s="2">
        <v>80.010000000000005</v>
      </c>
      <c r="E12" s="1">
        <v>1.27272727272727</v>
      </c>
      <c r="F12" s="1">
        <v>2.52</v>
      </c>
      <c r="G12" s="2">
        <v>55.744789928562298</v>
      </c>
    </row>
    <row r="13" spans="1:7" x14ac:dyDescent="0.2">
      <c r="A13" t="s">
        <v>362</v>
      </c>
      <c r="B13" s="2">
        <v>43.18</v>
      </c>
      <c r="C13" s="2">
        <v>33.020000000000003</v>
      </c>
      <c r="D13" s="2">
        <v>58.42</v>
      </c>
      <c r="E13" s="1">
        <v>1.3076923076923099</v>
      </c>
      <c r="F13" s="1">
        <v>1.5333333333333301</v>
      </c>
      <c r="G13" s="2">
        <v>32.710045276407797</v>
      </c>
    </row>
    <row r="14" spans="1:7" s="58" customFormat="1" x14ac:dyDescent="0.2">
      <c r="A14" s="58" t="s">
        <v>363</v>
      </c>
      <c r="B14" s="59">
        <v>38.1</v>
      </c>
      <c r="C14" s="59">
        <v>25.4</v>
      </c>
      <c r="D14" s="59">
        <v>40.64</v>
      </c>
      <c r="E14" s="60">
        <v>1.5</v>
      </c>
      <c r="F14" s="60">
        <v>1.28</v>
      </c>
      <c r="G14" s="59">
        <v>15.4444439628917</v>
      </c>
    </row>
    <row r="15" spans="1:7" x14ac:dyDescent="0.2">
      <c r="A15" t="s">
        <v>364</v>
      </c>
      <c r="B15" s="2">
        <v>40.64</v>
      </c>
      <c r="C15" s="2">
        <v>40.64</v>
      </c>
      <c r="D15" s="2">
        <v>55.88</v>
      </c>
      <c r="E15" s="1">
        <v>1</v>
      </c>
      <c r="F15" s="1">
        <v>1.375</v>
      </c>
      <c r="G15" s="2">
        <v>59.744257396452802</v>
      </c>
    </row>
    <row r="50" spans="13:13" ht="19" x14ac:dyDescent="0.25">
      <c r="M50" s="88"/>
    </row>
  </sheetData>
  <sortState xmlns:xlrd2="http://schemas.microsoft.com/office/spreadsheetml/2017/richdata2" ref="A3:G14">
    <sortCondition ref="A2:A14"/>
  </sortState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5663C-9EA0-474A-87A8-6E293428D0C3}">
  <sheetPr codeName="Sheet12"/>
  <dimension ref="A1:G21"/>
  <sheetViews>
    <sheetView workbookViewId="0">
      <selection activeCell="F3" sqref="F3"/>
    </sheetView>
  </sheetViews>
  <sheetFormatPr baseColWidth="10" defaultColWidth="8.83203125" defaultRowHeight="15" x14ac:dyDescent="0.2"/>
  <cols>
    <col min="2" max="2" width="12.33203125" customWidth="1"/>
    <col min="3" max="3" width="11.83203125" customWidth="1"/>
    <col min="4" max="4" width="18.5" customWidth="1"/>
    <col min="7" max="7" width="19.1640625" customWidth="1"/>
  </cols>
  <sheetData>
    <row r="1" spans="1:7" ht="19" x14ac:dyDescent="0.25">
      <c r="A1" s="89" t="s">
        <v>781</v>
      </c>
    </row>
    <row r="2" spans="1:7" x14ac:dyDescent="0.2">
      <c r="A2" t="s">
        <v>13</v>
      </c>
      <c r="B2" s="2" t="s">
        <v>8</v>
      </c>
      <c r="C2" s="2" t="s">
        <v>9</v>
      </c>
      <c r="D2" s="2" t="s">
        <v>7</v>
      </c>
      <c r="E2" s="1" t="s">
        <v>10</v>
      </c>
      <c r="F2" s="1" t="s">
        <v>11</v>
      </c>
      <c r="G2" s="2" t="s">
        <v>12</v>
      </c>
    </row>
    <row r="3" spans="1:7" x14ac:dyDescent="0.2">
      <c r="A3" t="s">
        <v>365</v>
      </c>
      <c r="B3" s="2">
        <v>76.2</v>
      </c>
      <c r="C3" s="2">
        <v>73.66</v>
      </c>
      <c r="D3" s="2">
        <v>49.53</v>
      </c>
      <c r="E3" s="1">
        <v>1.0344827586206899</v>
      </c>
      <c r="F3" s="1">
        <v>0.66</v>
      </c>
      <c r="G3" s="2">
        <v>144.30902327826999</v>
      </c>
    </row>
    <row r="4" spans="1:7" x14ac:dyDescent="0.2">
      <c r="B4" s="2"/>
      <c r="C4" s="2"/>
      <c r="D4" s="2"/>
      <c r="E4" s="1"/>
      <c r="F4" s="3"/>
      <c r="G4" s="2"/>
    </row>
    <row r="5" spans="1:7" x14ac:dyDescent="0.2">
      <c r="B5" s="2"/>
      <c r="C5" s="2"/>
      <c r="D5" s="2"/>
      <c r="E5" s="1"/>
      <c r="F5" s="3"/>
      <c r="G5" s="2"/>
    </row>
    <row r="6" spans="1:7" x14ac:dyDescent="0.2">
      <c r="B6" s="2"/>
      <c r="C6" s="2"/>
      <c r="D6" s="2"/>
      <c r="E6" s="1"/>
      <c r="F6" s="3"/>
      <c r="G6" s="2"/>
    </row>
    <row r="7" spans="1:7" x14ac:dyDescent="0.2">
      <c r="B7" s="2"/>
      <c r="C7" s="2"/>
      <c r="D7" s="2"/>
      <c r="E7" s="1"/>
      <c r="F7" s="3"/>
      <c r="G7" s="2"/>
    </row>
    <row r="8" spans="1:7" x14ac:dyDescent="0.2">
      <c r="B8" s="2"/>
      <c r="C8" s="2"/>
      <c r="D8" s="2"/>
      <c r="E8" s="1"/>
      <c r="F8" s="3"/>
      <c r="G8" s="2"/>
    </row>
    <row r="9" spans="1:7" x14ac:dyDescent="0.2">
      <c r="B9" s="2"/>
      <c r="C9" s="2"/>
      <c r="D9" s="2"/>
      <c r="E9" s="1"/>
      <c r="F9" s="3"/>
      <c r="G9" s="2"/>
    </row>
    <row r="10" spans="1:7" x14ac:dyDescent="0.2">
      <c r="B10" s="2"/>
      <c r="C10" s="2"/>
      <c r="D10" s="2"/>
      <c r="E10" s="1"/>
      <c r="F10" s="3"/>
      <c r="G10" s="2"/>
    </row>
    <row r="11" spans="1:7" x14ac:dyDescent="0.2">
      <c r="B11" s="2"/>
      <c r="C11" s="2"/>
      <c r="D11" s="2"/>
      <c r="E11" s="1"/>
      <c r="F11" s="3"/>
      <c r="G11" s="2"/>
    </row>
    <row r="12" spans="1:7" x14ac:dyDescent="0.2">
      <c r="B12" s="2"/>
      <c r="C12" s="2"/>
      <c r="D12" s="2"/>
      <c r="E12" s="1"/>
      <c r="F12" s="3"/>
      <c r="G12" s="2"/>
    </row>
    <row r="13" spans="1:7" x14ac:dyDescent="0.2">
      <c r="B13" s="2"/>
      <c r="C13" s="2"/>
      <c r="D13" s="2"/>
      <c r="E13" s="1"/>
      <c r="F13" s="3"/>
      <c r="G13" s="2"/>
    </row>
    <row r="14" spans="1:7" x14ac:dyDescent="0.2">
      <c r="B14" s="2"/>
      <c r="C14" s="2"/>
      <c r="D14" s="2"/>
      <c r="E14" s="1"/>
      <c r="F14" s="3"/>
      <c r="G14" s="2"/>
    </row>
    <row r="15" spans="1:7" x14ac:dyDescent="0.2">
      <c r="B15" s="2"/>
      <c r="C15" s="2"/>
      <c r="D15" s="2"/>
      <c r="E15" s="1"/>
      <c r="F15" s="3"/>
      <c r="G15" s="2"/>
    </row>
    <row r="16" spans="1:7" x14ac:dyDescent="0.2">
      <c r="B16" s="2"/>
      <c r="C16" s="2"/>
      <c r="D16" s="2"/>
      <c r="E16" s="1"/>
      <c r="F16" s="3"/>
      <c r="G16" s="2"/>
    </row>
    <row r="17" spans="2:7" x14ac:dyDescent="0.2">
      <c r="B17" s="2"/>
      <c r="C17" s="2"/>
      <c r="D17" s="2"/>
      <c r="E17" s="1"/>
      <c r="F17" s="3"/>
      <c r="G17" s="2"/>
    </row>
    <row r="18" spans="2:7" x14ac:dyDescent="0.2">
      <c r="B18" s="2"/>
      <c r="C18" s="2"/>
      <c r="D18" s="2"/>
      <c r="E18" s="1"/>
      <c r="F18" s="3"/>
      <c r="G18" s="2"/>
    </row>
    <row r="19" spans="2:7" x14ac:dyDescent="0.2">
      <c r="B19" s="2"/>
      <c r="C19" s="2"/>
      <c r="D19" s="2"/>
      <c r="E19" s="1"/>
      <c r="F19" s="3"/>
      <c r="G19" s="2"/>
    </row>
    <row r="20" spans="2:7" x14ac:dyDescent="0.2">
      <c r="B20" s="2"/>
      <c r="C20" s="2"/>
      <c r="D20" s="2"/>
      <c r="E20" s="1"/>
      <c r="F20" s="3"/>
      <c r="G20" s="2"/>
    </row>
    <row r="21" spans="2:7" x14ac:dyDescent="0.2">
      <c r="B21" s="2"/>
      <c r="C21" s="2"/>
      <c r="D21" s="2"/>
      <c r="E21" s="1"/>
      <c r="F21" s="3"/>
      <c r="G21" s="2"/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8D01C-CB09-4A17-B67D-FB13096B0D7F}">
  <sheetPr codeName="Sheet13"/>
  <dimension ref="A1:G32"/>
  <sheetViews>
    <sheetView zoomScaleNormal="100" workbookViewId="0">
      <pane ySplit="2" topLeftCell="A3" activePane="bottomLeft" state="frozen"/>
      <selection pane="bottomLeft" activeCell="F1" sqref="F1:F1048576"/>
    </sheetView>
  </sheetViews>
  <sheetFormatPr baseColWidth="10" defaultColWidth="8.83203125" defaultRowHeight="15" x14ac:dyDescent="0.2"/>
  <cols>
    <col min="1" max="1" width="18.1640625" customWidth="1"/>
    <col min="2" max="2" width="12.33203125" style="2" customWidth="1"/>
    <col min="3" max="4" width="11.83203125" style="2" customWidth="1"/>
    <col min="5" max="6" width="8.83203125" style="1"/>
    <col min="7" max="7" width="19.1640625" style="2" customWidth="1"/>
  </cols>
  <sheetData>
    <row r="1" spans="1:7" ht="19" x14ac:dyDescent="0.25">
      <c r="A1" s="89" t="s">
        <v>782</v>
      </c>
    </row>
    <row r="2" spans="1:7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1" t="s">
        <v>11</v>
      </c>
      <c r="G2" s="2" t="s">
        <v>12</v>
      </c>
    </row>
    <row r="3" spans="1:7" x14ac:dyDescent="0.2">
      <c r="A3" t="s">
        <v>366</v>
      </c>
      <c r="B3" s="2">
        <v>71.12</v>
      </c>
      <c r="C3" s="2">
        <v>66.040000000000006</v>
      </c>
      <c r="D3" s="2">
        <v>39.369999999999997</v>
      </c>
      <c r="E3" s="1">
        <v>1.07692307692308</v>
      </c>
      <c r="F3" s="1">
        <v>0.57407407407407396</v>
      </c>
      <c r="G3" s="2">
        <v>104.566393344592</v>
      </c>
    </row>
    <row r="4" spans="1:7" x14ac:dyDescent="0.2">
      <c r="A4" t="s">
        <v>367</v>
      </c>
      <c r="B4" s="2">
        <v>167.64</v>
      </c>
      <c r="C4" s="2">
        <v>121.92</v>
      </c>
      <c r="D4" s="2">
        <v>54.61</v>
      </c>
      <c r="E4" s="1">
        <v>1.375</v>
      </c>
      <c r="F4" s="1">
        <v>0.37719298245614002</v>
      </c>
      <c r="G4" s="2">
        <v>523.58702842781395</v>
      </c>
    </row>
    <row r="5" spans="1:7" x14ac:dyDescent="0.2">
      <c r="A5" t="s">
        <v>368</v>
      </c>
      <c r="B5" s="2">
        <v>81.28</v>
      </c>
      <c r="C5" s="2">
        <v>81.28</v>
      </c>
      <c r="D5" s="2">
        <v>50.8</v>
      </c>
      <c r="E5" s="1">
        <v>1</v>
      </c>
      <c r="F5" s="1">
        <v>0.625</v>
      </c>
      <c r="G5" s="2">
        <v>131.792588483343</v>
      </c>
    </row>
    <row r="6" spans="1:7" x14ac:dyDescent="0.2">
      <c r="A6" t="s">
        <v>369</v>
      </c>
      <c r="B6" s="2">
        <v>106.68</v>
      </c>
      <c r="C6" s="2">
        <v>91.44</v>
      </c>
      <c r="D6" s="2">
        <v>49.53</v>
      </c>
      <c r="E6" s="1">
        <v>1.1666666666666701</v>
      </c>
      <c r="F6" s="1">
        <v>0.5</v>
      </c>
      <c r="G6" s="2">
        <v>253.35645043376201</v>
      </c>
    </row>
    <row r="7" spans="1:7" x14ac:dyDescent="0.2">
      <c r="A7" t="s">
        <v>370</v>
      </c>
      <c r="B7" s="2">
        <v>83.82</v>
      </c>
      <c r="C7" s="2">
        <v>78.739999999999995</v>
      </c>
      <c r="D7" s="2">
        <v>40.64</v>
      </c>
      <c r="E7" s="1">
        <v>1.06451612903226</v>
      </c>
      <c r="F7" s="1">
        <v>0.5</v>
      </c>
      <c r="G7" s="2">
        <v>140.475798089146</v>
      </c>
    </row>
    <row r="8" spans="1:7" x14ac:dyDescent="0.2">
      <c r="A8" t="s">
        <v>371</v>
      </c>
      <c r="B8" s="2">
        <v>121.92</v>
      </c>
      <c r="C8" s="2">
        <v>119.38</v>
      </c>
      <c r="D8" s="2">
        <v>20.32</v>
      </c>
      <c r="E8" s="1">
        <v>1.0212765957446801</v>
      </c>
      <c r="F8" s="1">
        <v>0.168421052631579</v>
      </c>
      <c r="G8" s="2">
        <v>120.535304883724</v>
      </c>
    </row>
    <row r="9" spans="1:7" x14ac:dyDescent="0.2">
      <c r="A9" t="s">
        <v>372</v>
      </c>
      <c r="B9" s="2">
        <v>55.88</v>
      </c>
      <c r="C9" s="2">
        <v>50.8</v>
      </c>
      <c r="D9" s="2">
        <v>36.83</v>
      </c>
      <c r="E9" s="1">
        <v>1.1000000000000001</v>
      </c>
      <c r="F9" s="1">
        <v>0.69047619047619002</v>
      </c>
      <c r="G9" s="2">
        <v>41.0564802013538</v>
      </c>
    </row>
    <row r="10" spans="1:7" x14ac:dyDescent="0.2">
      <c r="A10" t="s">
        <v>373</v>
      </c>
      <c r="B10" s="2">
        <v>147.32</v>
      </c>
      <c r="C10" s="2">
        <v>106.68</v>
      </c>
      <c r="D10" s="2">
        <v>34.29</v>
      </c>
      <c r="E10" s="1">
        <v>1.38095238095238</v>
      </c>
      <c r="F10" s="1">
        <v>0.27</v>
      </c>
      <c r="G10" s="2">
        <v>222.168326406197</v>
      </c>
    </row>
    <row r="11" spans="1:7" x14ac:dyDescent="0.2">
      <c r="A11" t="s">
        <v>374</v>
      </c>
      <c r="B11" s="2">
        <v>50.8</v>
      </c>
      <c r="C11" s="2">
        <v>72.39</v>
      </c>
      <c r="D11" s="2">
        <v>20.32</v>
      </c>
      <c r="E11" s="1">
        <v>0.70175438596491202</v>
      </c>
      <c r="F11" s="1">
        <v>0.32989690721649501</v>
      </c>
      <c r="G11" s="2">
        <v>33.737529812272399</v>
      </c>
    </row>
    <row r="12" spans="1:7" x14ac:dyDescent="0.2">
      <c r="A12" t="s">
        <v>375</v>
      </c>
      <c r="B12" s="2">
        <v>182.88</v>
      </c>
      <c r="C12" s="2">
        <v>132.08000000000001</v>
      </c>
      <c r="D12" s="2">
        <v>63.5</v>
      </c>
      <c r="E12" s="1">
        <v>1.3846153846153799</v>
      </c>
      <c r="F12" s="1">
        <f>D12/(AVERAGE(B12:C12))</f>
        <v>0.40322580645161288</v>
      </c>
      <c r="G12" s="2">
        <v>1469.69328750878</v>
      </c>
    </row>
    <row r="13" spans="1:7" x14ac:dyDescent="0.2">
      <c r="A13" t="s">
        <v>388</v>
      </c>
      <c r="B13" s="2">
        <v>38.1</v>
      </c>
      <c r="C13" s="2">
        <v>38.1</v>
      </c>
      <c r="D13" s="2">
        <v>38.734999999999999</v>
      </c>
      <c r="E13" s="1">
        <v>1</v>
      </c>
      <c r="F13" s="1">
        <v>1.0166666666666699</v>
      </c>
      <c r="G13" s="2">
        <v>22.0807284781968</v>
      </c>
    </row>
    <row r="14" spans="1:7" x14ac:dyDescent="0.2">
      <c r="A14" t="s">
        <v>389</v>
      </c>
      <c r="B14" s="2">
        <v>99.06</v>
      </c>
      <c r="C14" s="2">
        <v>91.44</v>
      </c>
      <c r="D14" s="2">
        <v>46.354999999999997</v>
      </c>
      <c r="E14" s="1">
        <v>1.0833333333333299</v>
      </c>
      <c r="F14" s="1">
        <v>0.48666666666666702</v>
      </c>
      <c r="G14" s="2">
        <v>217.042835632367</v>
      </c>
    </row>
    <row r="15" spans="1:7" x14ac:dyDescent="0.2">
      <c r="A15" t="s">
        <v>378</v>
      </c>
      <c r="B15" s="2">
        <v>83.82</v>
      </c>
      <c r="C15" s="2">
        <v>53.34</v>
      </c>
      <c r="D15" s="2">
        <v>23.495000000000001</v>
      </c>
      <c r="E15" s="1">
        <v>1.5714285714285701</v>
      </c>
      <c r="F15" s="1">
        <v>0.342592592592593</v>
      </c>
      <c r="G15" s="2">
        <v>48.042007568423898</v>
      </c>
    </row>
    <row r="16" spans="1:7" x14ac:dyDescent="0.2">
      <c r="A16" t="s">
        <v>379</v>
      </c>
      <c r="B16" s="2">
        <v>83.82</v>
      </c>
      <c r="C16" s="2">
        <v>58.42</v>
      </c>
      <c r="D16" s="2">
        <v>33.655000000000001</v>
      </c>
      <c r="E16" s="1">
        <v>1.4347826086956501</v>
      </c>
      <c r="F16" s="1">
        <v>0.47321428571428598</v>
      </c>
      <c r="G16" s="2">
        <v>84.676443154569299</v>
      </c>
    </row>
    <row r="17" spans="1:7" x14ac:dyDescent="0.2">
      <c r="A17" t="s">
        <v>380</v>
      </c>
      <c r="B17" s="2">
        <v>76.2</v>
      </c>
      <c r="C17" s="2">
        <v>30.48</v>
      </c>
      <c r="D17" s="2">
        <v>23.495000000000001</v>
      </c>
      <c r="E17" s="1">
        <v>2.5</v>
      </c>
      <c r="F17" s="1">
        <v>0.44047619047619002</v>
      </c>
      <c r="G17" s="2">
        <v>28.220029019800101</v>
      </c>
    </row>
    <row r="18" spans="1:7" x14ac:dyDescent="0.2">
      <c r="A18" t="s">
        <v>381</v>
      </c>
      <c r="B18" s="2">
        <v>91.44</v>
      </c>
      <c r="C18" s="2">
        <v>91.44</v>
      </c>
      <c r="D18" s="2">
        <v>48.895000000000003</v>
      </c>
      <c r="E18" s="1">
        <v>1</v>
      </c>
      <c r="F18" s="1">
        <v>0.53472222222222199</v>
      </c>
      <c r="G18" s="2">
        <v>221.75070971397199</v>
      </c>
    </row>
    <row r="19" spans="1:7" x14ac:dyDescent="0.2">
      <c r="A19" t="s">
        <v>382</v>
      </c>
      <c r="B19" s="2">
        <v>91.44</v>
      </c>
      <c r="C19" s="2">
        <v>91.44</v>
      </c>
      <c r="D19" s="2">
        <v>28.574999999999999</v>
      </c>
      <c r="E19" s="1">
        <v>1</v>
      </c>
      <c r="F19" s="1">
        <v>0.3125</v>
      </c>
      <c r="G19" s="2">
        <v>106.041793568652</v>
      </c>
    </row>
    <row r="20" spans="1:7" x14ac:dyDescent="0.2">
      <c r="A20" t="s">
        <v>383</v>
      </c>
      <c r="B20" s="2">
        <v>132.08000000000001</v>
      </c>
      <c r="C20" s="2">
        <v>132.08000000000001</v>
      </c>
      <c r="D20" s="2">
        <v>36.195</v>
      </c>
      <c r="E20" s="1">
        <v>1</v>
      </c>
      <c r="F20" s="1">
        <v>0.27403846153846201</v>
      </c>
      <c r="G20" s="2">
        <v>495.92109564845299</v>
      </c>
    </row>
    <row r="21" spans="1:7" x14ac:dyDescent="0.2">
      <c r="A21" t="s">
        <v>384</v>
      </c>
      <c r="B21" s="2">
        <v>93.98</v>
      </c>
      <c r="C21" s="2">
        <v>93.98</v>
      </c>
      <c r="D21" s="2">
        <v>43.814999999999998</v>
      </c>
      <c r="E21" s="1">
        <v>1</v>
      </c>
      <c r="F21" s="1">
        <v>0.46621621621621601</v>
      </c>
      <c r="G21" s="2">
        <v>264.71455193147199</v>
      </c>
    </row>
    <row r="22" spans="1:7" x14ac:dyDescent="0.2">
      <c r="A22" t="s">
        <v>385</v>
      </c>
      <c r="B22" s="2">
        <v>109.22</v>
      </c>
      <c r="C22" s="2">
        <v>109.22</v>
      </c>
      <c r="D22" s="2">
        <v>46.354999999999997</v>
      </c>
      <c r="E22" s="1">
        <v>1</v>
      </c>
      <c r="F22" s="1">
        <v>0.42441860465116299</v>
      </c>
      <c r="G22" s="2">
        <v>269.30458168804802</v>
      </c>
    </row>
    <row r="23" spans="1:7" x14ac:dyDescent="0.2">
      <c r="A23" t="s">
        <v>386</v>
      </c>
      <c r="B23" s="2">
        <v>144.78</v>
      </c>
      <c r="C23" s="2">
        <v>144.78</v>
      </c>
      <c r="D23" s="2">
        <v>43.814999999999998</v>
      </c>
      <c r="E23" s="1">
        <v>1</v>
      </c>
      <c r="F23" s="1">
        <v>0.30263157894736797</v>
      </c>
      <c r="G23" s="2">
        <v>404.70355508980902</v>
      </c>
    </row>
    <row r="24" spans="1:7" x14ac:dyDescent="0.2">
      <c r="A24" t="s">
        <v>387</v>
      </c>
      <c r="B24" s="2">
        <v>76.2</v>
      </c>
      <c r="C24" s="2">
        <v>76.2</v>
      </c>
      <c r="D24" s="2">
        <v>33.655000000000001</v>
      </c>
      <c r="E24" s="1">
        <v>1</v>
      </c>
      <c r="F24" s="1">
        <v>0.44166666666666698</v>
      </c>
      <c r="G24" s="2">
        <v>96.698977501932802</v>
      </c>
    </row>
    <row r="25" spans="1:7" x14ac:dyDescent="0.2">
      <c r="A25" t="s">
        <v>394</v>
      </c>
      <c r="B25" s="2">
        <v>101.6</v>
      </c>
      <c r="C25" s="2">
        <v>101.6</v>
      </c>
      <c r="D25" s="2">
        <v>33.020000000000003</v>
      </c>
      <c r="E25" s="1">
        <v>1</v>
      </c>
      <c r="F25" s="1">
        <v>0.32500000000000001</v>
      </c>
      <c r="G25" s="2">
        <v>152.70264955976899</v>
      </c>
    </row>
    <row r="26" spans="1:7" x14ac:dyDescent="0.2">
      <c r="A26" t="s">
        <v>395</v>
      </c>
      <c r="B26" s="2">
        <v>101.6</v>
      </c>
      <c r="C26" s="2">
        <v>101.6</v>
      </c>
      <c r="D26" s="2">
        <v>45.72</v>
      </c>
      <c r="E26" s="1">
        <v>1</v>
      </c>
      <c r="F26" s="1">
        <v>0.45</v>
      </c>
      <c r="G26" s="2">
        <v>235.37332599447001</v>
      </c>
    </row>
    <row r="27" spans="1:7" x14ac:dyDescent="0.2">
      <c r="A27" t="s">
        <v>376</v>
      </c>
      <c r="B27" s="2">
        <v>147.32</v>
      </c>
      <c r="C27" s="2">
        <v>147.32</v>
      </c>
      <c r="D27" s="2">
        <v>53.975000000000001</v>
      </c>
      <c r="E27" s="1">
        <v>1</v>
      </c>
      <c r="F27" s="1">
        <v>0.36637931034482801</v>
      </c>
      <c r="G27" s="2">
        <v>828.14395566022301</v>
      </c>
    </row>
    <row r="28" spans="1:7" x14ac:dyDescent="0.2">
      <c r="A28" t="s">
        <v>377</v>
      </c>
      <c r="B28" s="2">
        <v>137.16</v>
      </c>
      <c r="C28" s="2">
        <v>137.16</v>
      </c>
      <c r="D28" s="2">
        <v>59.055</v>
      </c>
      <c r="E28" s="1">
        <v>1</v>
      </c>
      <c r="F28" s="1">
        <v>0.43055555555555602</v>
      </c>
      <c r="G28" s="2">
        <v>544.12344657607503</v>
      </c>
    </row>
    <row r="29" spans="1:7" x14ac:dyDescent="0.2">
      <c r="A29" t="s">
        <v>390</v>
      </c>
      <c r="B29" s="2">
        <v>80</v>
      </c>
      <c r="C29" s="2">
        <v>65</v>
      </c>
      <c r="D29" s="2">
        <v>8</v>
      </c>
      <c r="E29" s="1">
        <v>1.2307692307692299</v>
      </c>
      <c r="F29" s="1">
        <v>0.11034482758620701</v>
      </c>
      <c r="G29" s="2">
        <v>16.6043643717733</v>
      </c>
    </row>
    <row r="30" spans="1:7" x14ac:dyDescent="0.2">
      <c r="A30" t="s">
        <v>391</v>
      </c>
      <c r="B30" s="2">
        <v>54</v>
      </c>
      <c r="C30" s="2">
        <v>20</v>
      </c>
      <c r="D30" s="2">
        <v>14</v>
      </c>
      <c r="E30" s="1">
        <v>2.7</v>
      </c>
      <c r="F30" s="1">
        <v>0.37837837837837801</v>
      </c>
      <c r="G30" s="2">
        <v>25.1871955013806</v>
      </c>
    </row>
    <row r="31" spans="1:7" x14ac:dyDescent="0.2">
      <c r="A31" t="s">
        <v>392</v>
      </c>
      <c r="B31" s="2">
        <v>117</v>
      </c>
      <c r="C31" s="2">
        <v>92</v>
      </c>
      <c r="D31" s="2">
        <v>32</v>
      </c>
      <c r="E31" s="1">
        <v>1.27173913043478</v>
      </c>
      <c r="F31" s="1">
        <v>0.15311004784689</v>
      </c>
      <c r="G31" s="2">
        <v>449.67500606422902</v>
      </c>
    </row>
    <row r="32" spans="1:7" ht="13.75" customHeight="1" x14ac:dyDescent="0.2">
      <c r="A32" t="s">
        <v>393</v>
      </c>
      <c r="B32" s="2">
        <v>55</v>
      </c>
      <c r="C32" s="2">
        <v>40</v>
      </c>
      <c r="D32" s="2">
        <v>6</v>
      </c>
      <c r="E32" s="1">
        <v>1.375</v>
      </c>
      <c r="F32" s="1">
        <v>0.12631578947368399</v>
      </c>
      <c r="G32" s="2">
        <v>6.94056356994325</v>
      </c>
    </row>
  </sheetData>
  <sortState xmlns:xlrd2="http://schemas.microsoft.com/office/spreadsheetml/2017/richdata2" ref="A3:G32">
    <sortCondition ref="A3:A32"/>
  </sortState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3ED27-8FF7-469C-8157-7F6ED20B8F30}">
  <sheetPr codeName="Sheet14"/>
  <dimension ref="A1:H20"/>
  <sheetViews>
    <sheetView zoomScale="125" zoomScaleNormal="85" workbookViewId="0">
      <pane ySplit="2" topLeftCell="A3" activePane="bottomLeft" state="frozen"/>
      <selection pane="bottomLeft" activeCell="F1" sqref="F1:F1048576"/>
    </sheetView>
  </sheetViews>
  <sheetFormatPr baseColWidth="10" defaultColWidth="8.83203125" defaultRowHeight="15" x14ac:dyDescent="0.2"/>
  <cols>
    <col min="2" max="2" width="12.83203125" style="2" customWidth="1"/>
    <col min="3" max="3" width="12.33203125" style="2" customWidth="1"/>
    <col min="4" max="4" width="19.5" style="2" customWidth="1"/>
    <col min="5" max="6" width="8.83203125" style="1"/>
    <col min="7" max="7" width="20.1640625" style="2" customWidth="1"/>
  </cols>
  <sheetData>
    <row r="1" spans="1:8" x14ac:dyDescent="0.2">
      <c r="A1" s="55" t="s">
        <v>783</v>
      </c>
    </row>
    <row r="2" spans="1:8" x14ac:dyDescent="0.2">
      <c r="A2" t="s">
        <v>13</v>
      </c>
      <c r="B2" s="2" t="s">
        <v>8</v>
      </c>
      <c r="C2" s="2" t="s">
        <v>9</v>
      </c>
      <c r="D2" s="2" t="s">
        <v>7</v>
      </c>
      <c r="E2" s="1" t="s">
        <v>10</v>
      </c>
      <c r="F2" s="1" t="s">
        <v>11</v>
      </c>
      <c r="G2" s="2" t="s">
        <v>12</v>
      </c>
      <c r="H2" s="2" t="s">
        <v>746</v>
      </c>
    </row>
    <row r="3" spans="1:8" x14ac:dyDescent="0.2">
      <c r="A3" t="s">
        <v>396</v>
      </c>
      <c r="B3" s="2">
        <v>40.64</v>
      </c>
      <c r="C3" s="2">
        <v>40.64</v>
      </c>
      <c r="D3" s="2">
        <v>52.07</v>
      </c>
      <c r="E3" s="1">
        <v>1</v>
      </c>
      <c r="F3" s="1">
        <v>1.28125</v>
      </c>
      <c r="G3" s="2">
        <v>42.3027610266927</v>
      </c>
      <c r="H3" s="2" t="s">
        <v>749</v>
      </c>
    </row>
    <row r="4" spans="1:8" x14ac:dyDescent="0.2">
      <c r="A4" t="s">
        <v>414</v>
      </c>
      <c r="B4" s="2">
        <v>48.26</v>
      </c>
      <c r="C4" s="2">
        <v>48.26</v>
      </c>
      <c r="D4" s="2">
        <v>53.34</v>
      </c>
      <c r="E4" s="1">
        <v>1</v>
      </c>
      <c r="F4" s="1">
        <v>1.1052631578947401</v>
      </c>
      <c r="G4" s="2">
        <v>48.785137367784301</v>
      </c>
      <c r="H4" s="2" t="s">
        <v>749</v>
      </c>
    </row>
    <row r="5" spans="1:8" x14ac:dyDescent="0.2">
      <c r="A5" t="s">
        <v>549</v>
      </c>
      <c r="B5" s="2">
        <f>CONVERT(22,"in","cm")</f>
        <v>55.879999999999995</v>
      </c>
      <c r="C5" s="2">
        <f>CONVERT(22,"in","cm")</f>
        <v>55.879999999999995</v>
      </c>
      <c r="D5" s="2">
        <v>29.21</v>
      </c>
      <c r="E5" s="1">
        <v>1</v>
      </c>
      <c r="F5" s="1">
        <v>0.52300000000000002</v>
      </c>
      <c r="G5" s="2">
        <v>48.9</v>
      </c>
      <c r="H5" s="2" t="s">
        <v>749</v>
      </c>
    </row>
    <row r="6" spans="1:8" x14ac:dyDescent="0.2">
      <c r="A6" t="s">
        <v>407</v>
      </c>
      <c r="B6" s="2">
        <v>60.96</v>
      </c>
      <c r="C6" s="2">
        <v>60.96</v>
      </c>
      <c r="D6" s="2">
        <v>28.574999999999999</v>
      </c>
      <c r="E6" s="1">
        <v>1</v>
      </c>
      <c r="F6" s="1">
        <v>0.46875</v>
      </c>
      <c r="G6" s="2">
        <v>53.9167951938919</v>
      </c>
      <c r="H6" s="2" t="s">
        <v>749</v>
      </c>
    </row>
    <row r="7" spans="1:8" x14ac:dyDescent="0.2">
      <c r="A7" t="s">
        <v>404</v>
      </c>
      <c r="B7" s="2">
        <v>73.66</v>
      </c>
      <c r="C7" s="2">
        <v>73.66</v>
      </c>
      <c r="D7" s="2">
        <v>48.895000000000003</v>
      </c>
      <c r="E7" s="1">
        <v>1</v>
      </c>
      <c r="F7" s="1">
        <v>0.66379310344827602</v>
      </c>
      <c r="G7" s="2">
        <v>104.180818510935</v>
      </c>
      <c r="H7" s="2" t="s">
        <v>749</v>
      </c>
    </row>
    <row r="8" spans="1:8" x14ac:dyDescent="0.2">
      <c r="A8" t="s">
        <v>406</v>
      </c>
      <c r="B8" s="2">
        <v>76.2</v>
      </c>
      <c r="C8" s="2">
        <v>76.2</v>
      </c>
      <c r="D8" s="2">
        <v>36.195</v>
      </c>
      <c r="E8" s="1">
        <v>1</v>
      </c>
      <c r="F8" s="1">
        <v>0.47499999999999998</v>
      </c>
      <c r="G8" s="2">
        <v>107.35939769423599</v>
      </c>
      <c r="H8" s="2" t="s">
        <v>749</v>
      </c>
    </row>
    <row r="9" spans="1:8" x14ac:dyDescent="0.2">
      <c r="A9" t="s">
        <v>401</v>
      </c>
      <c r="B9" s="2">
        <v>76.2</v>
      </c>
      <c r="C9" s="2">
        <v>76.2</v>
      </c>
      <c r="D9" s="2">
        <v>50.164999999999999</v>
      </c>
      <c r="E9" s="1">
        <v>1</v>
      </c>
      <c r="F9" s="1">
        <v>0.65833333333333299</v>
      </c>
      <c r="G9" s="2">
        <v>114.385413100167</v>
      </c>
      <c r="H9" s="2" t="s">
        <v>749</v>
      </c>
    </row>
    <row r="10" spans="1:8" x14ac:dyDescent="0.2">
      <c r="A10" t="s">
        <v>399</v>
      </c>
      <c r="B10" s="2">
        <v>121.92</v>
      </c>
      <c r="C10" s="2">
        <v>33.020000000000003</v>
      </c>
      <c r="D10" s="2">
        <v>78.739999999999995</v>
      </c>
      <c r="E10" s="1">
        <v>3.6923076923076898</v>
      </c>
      <c r="F10" s="1">
        <v>1.0163934426229499</v>
      </c>
      <c r="G10" s="2">
        <v>124.482218340907</v>
      </c>
      <c r="H10" s="2" t="s">
        <v>749</v>
      </c>
    </row>
    <row r="11" spans="1:8" x14ac:dyDescent="0.2">
      <c r="A11" t="s">
        <v>405</v>
      </c>
      <c r="B11" s="2">
        <v>76.2</v>
      </c>
      <c r="C11" s="2">
        <v>76.2</v>
      </c>
      <c r="D11" s="2">
        <v>40.005000000000003</v>
      </c>
      <c r="E11" s="1">
        <v>1</v>
      </c>
      <c r="F11" s="1">
        <v>0.52500000000000002</v>
      </c>
      <c r="G11" s="2">
        <v>124.741636735597</v>
      </c>
      <c r="H11" s="2" t="s">
        <v>749</v>
      </c>
    </row>
    <row r="12" spans="1:8" x14ac:dyDescent="0.2">
      <c r="A12" t="s">
        <v>550</v>
      </c>
      <c r="B12" s="2">
        <f>CONVERT(28,"in","cm")</f>
        <v>71.12</v>
      </c>
      <c r="C12" s="2">
        <f>CONVERT(27,"in","cm")</f>
        <v>68.58</v>
      </c>
      <c r="D12" s="2">
        <v>43.18</v>
      </c>
      <c r="E12" s="1">
        <v>1.04</v>
      </c>
      <c r="F12" s="1">
        <v>0.61799999999999999</v>
      </c>
      <c r="G12" s="2">
        <v>124.9</v>
      </c>
      <c r="H12" s="2" t="s">
        <v>749</v>
      </c>
    </row>
    <row r="13" spans="1:8" x14ac:dyDescent="0.2">
      <c r="A13" t="s">
        <v>410</v>
      </c>
      <c r="B13" s="2">
        <v>99.06</v>
      </c>
      <c r="C13" s="2">
        <v>99.06</v>
      </c>
      <c r="D13" s="2">
        <v>31.114999999999998</v>
      </c>
      <c r="E13" s="1">
        <v>1</v>
      </c>
      <c r="F13" s="1">
        <v>0.31410256410256399</v>
      </c>
      <c r="G13" s="2">
        <v>135.67474789161901</v>
      </c>
      <c r="H13" s="2" t="s">
        <v>749</v>
      </c>
    </row>
    <row r="14" spans="1:8" x14ac:dyDescent="0.2">
      <c r="A14" t="s">
        <v>408</v>
      </c>
      <c r="B14" s="2">
        <f>CONVERT(63, "in", "cm")</f>
        <v>160.02000000000001</v>
      </c>
      <c r="C14" s="2">
        <f>CONVERT(36, "in", "cm")</f>
        <v>91.44</v>
      </c>
      <c r="D14" s="2">
        <v>61.594999999999999</v>
      </c>
      <c r="E14" s="1">
        <v>1</v>
      </c>
      <c r="F14" s="1">
        <f>D14/B14</f>
        <v>0.38492063492063489</v>
      </c>
      <c r="G14" s="2">
        <v>137.63895404179601</v>
      </c>
      <c r="H14" s="2" t="s">
        <v>749</v>
      </c>
    </row>
    <row r="15" spans="1:8" x14ac:dyDescent="0.2">
      <c r="A15" t="s">
        <v>403</v>
      </c>
      <c r="B15" s="2">
        <v>109.22</v>
      </c>
      <c r="C15" s="2">
        <v>109.22</v>
      </c>
      <c r="D15" s="2">
        <v>51.435000000000002</v>
      </c>
      <c r="E15" s="1">
        <v>1</v>
      </c>
      <c r="F15" s="1">
        <v>0.47093023255813998</v>
      </c>
      <c r="G15" s="2">
        <v>312.196162140826</v>
      </c>
      <c r="H15" s="2" t="s">
        <v>749</v>
      </c>
    </row>
    <row r="16" spans="1:8" x14ac:dyDescent="0.2">
      <c r="A16" t="s">
        <v>397</v>
      </c>
      <c r="B16" s="2">
        <v>134.62</v>
      </c>
      <c r="C16" s="2">
        <v>121.92</v>
      </c>
      <c r="D16" s="2">
        <v>44.45</v>
      </c>
      <c r="E16" s="1">
        <v>1.1041666666666701</v>
      </c>
      <c r="F16" s="1">
        <v>0.34653465346534701</v>
      </c>
      <c r="G16" s="2">
        <v>332.47919488032102</v>
      </c>
      <c r="H16" s="2" t="s">
        <v>749</v>
      </c>
    </row>
    <row r="17" spans="1:8" x14ac:dyDescent="0.2">
      <c r="A17" t="s">
        <v>415</v>
      </c>
      <c r="B17" s="2">
        <v>166</v>
      </c>
      <c r="C17" s="2">
        <v>120</v>
      </c>
      <c r="D17" s="2">
        <v>55</v>
      </c>
      <c r="E17" s="1">
        <v>1.38333333333333</v>
      </c>
      <c r="F17" s="1">
        <v>0.38461538461538503</v>
      </c>
      <c r="G17" s="2">
        <v>517.35486019928896</v>
      </c>
      <c r="H17" s="2" t="s">
        <v>749</v>
      </c>
    </row>
    <row r="18" spans="1:8" x14ac:dyDescent="0.2">
      <c r="A18" t="s">
        <v>398</v>
      </c>
      <c r="B18" s="2">
        <v>157.47999999999999</v>
      </c>
      <c r="C18" s="2">
        <v>157.47999999999999</v>
      </c>
      <c r="D18" s="2">
        <v>58.42</v>
      </c>
      <c r="E18" s="1">
        <v>1</v>
      </c>
      <c r="F18" s="1">
        <v>0.37096774193548399</v>
      </c>
      <c r="G18" s="2">
        <v>673.343435795495</v>
      </c>
      <c r="H18" s="2" t="s">
        <v>749</v>
      </c>
    </row>
    <row r="19" spans="1:8" x14ac:dyDescent="0.2">
      <c r="A19" t="s">
        <v>745</v>
      </c>
      <c r="H19" s="2"/>
    </row>
    <row r="20" spans="1:8" x14ac:dyDescent="0.2">
      <c r="A20" t="s">
        <v>411</v>
      </c>
      <c r="B20" s="2">
        <v>304.8</v>
      </c>
      <c r="C20" s="2">
        <v>195.58</v>
      </c>
      <c r="D20" s="2">
        <v>33.655000000000001</v>
      </c>
      <c r="E20" s="1">
        <v>1.5584415579999999</v>
      </c>
      <c r="F20" s="1">
        <v>0.13451776600000001</v>
      </c>
      <c r="G20" s="2">
        <v>807.81909419999999</v>
      </c>
      <c r="H20" s="2" t="s">
        <v>749</v>
      </c>
    </row>
  </sheetData>
  <sortState xmlns:xlrd2="http://schemas.microsoft.com/office/spreadsheetml/2017/richdata2" ref="A3:G18">
    <sortCondition ref="A3:A18"/>
  </sortState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54759-3402-43E9-8CC8-BF26F7ECA2C2}">
  <sheetPr codeName="Sheet15"/>
  <dimension ref="A1:G67"/>
  <sheetViews>
    <sheetView workbookViewId="0">
      <pane ySplit="2" topLeftCell="A49" activePane="bottomLeft" state="frozen"/>
      <selection pane="bottomLeft" activeCell="F1" sqref="F1:F1048576"/>
    </sheetView>
  </sheetViews>
  <sheetFormatPr baseColWidth="10" defaultColWidth="8.83203125" defaultRowHeight="15" x14ac:dyDescent="0.2"/>
  <cols>
    <col min="1" max="1" width="11.5" customWidth="1"/>
    <col min="2" max="3" width="8.83203125" style="2"/>
    <col min="4" max="4" width="14" style="2" customWidth="1"/>
    <col min="5" max="5" width="9.83203125" style="1" customWidth="1"/>
    <col min="6" max="6" width="14.83203125" style="1" customWidth="1"/>
    <col min="7" max="7" width="17.1640625" style="2" customWidth="1"/>
  </cols>
  <sheetData>
    <row r="1" spans="1:7" ht="19" x14ac:dyDescent="0.25">
      <c r="A1" s="86" t="s">
        <v>784</v>
      </c>
    </row>
    <row r="2" spans="1:7" x14ac:dyDescent="0.2">
      <c r="A2" t="s">
        <v>0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5</v>
      </c>
      <c r="G2" s="2" t="s">
        <v>6</v>
      </c>
    </row>
    <row r="3" spans="1:7" x14ac:dyDescent="0.2">
      <c r="A3" t="s">
        <v>583</v>
      </c>
      <c r="B3" s="2">
        <v>116.84</v>
      </c>
      <c r="C3" s="2">
        <v>101.6</v>
      </c>
      <c r="D3" s="2">
        <v>77.47</v>
      </c>
      <c r="E3" s="1">
        <v>1.1499999999999999</v>
      </c>
      <c r="F3" s="1">
        <v>0.70930232599999998</v>
      </c>
      <c r="G3" s="2">
        <v>361.14258130000002</v>
      </c>
    </row>
    <row r="4" spans="1:7" x14ac:dyDescent="0.2">
      <c r="A4" t="s">
        <v>451</v>
      </c>
      <c r="B4" s="2">
        <v>101.6</v>
      </c>
      <c r="C4" s="2">
        <v>96.52</v>
      </c>
      <c r="D4" s="2">
        <v>57.15</v>
      </c>
      <c r="E4" s="1">
        <v>1.0526315789473699</v>
      </c>
      <c r="F4" s="1">
        <v>0.57692307692307698</v>
      </c>
      <c r="G4" s="2">
        <v>317.81769842388098</v>
      </c>
    </row>
    <row r="5" spans="1:7" x14ac:dyDescent="0.2">
      <c r="A5" t="s">
        <v>436</v>
      </c>
      <c r="B5" s="2">
        <v>116.84</v>
      </c>
      <c r="C5" s="2">
        <v>96.52</v>
      </c>
      <c r="D5" s="2">
        <v>88.9</v>
      </c>
      <c r="E5" s="1">
        <v>1.2105263157894699</v>
      </c>
      <c r="F5" s="1">
        <v>0.83333333333333304</v>
      </c>
      <c r="G5" s="2">
        <v>393.70461735404803</v>
      </c>
    </row>
    <row r="6" spans="1:7" x14ac:dyDescent="0.2">
      <c r="A6" t="s">
        <v>423</v>
      </c>
      <c r="B6" s="2">
        <v>86.36</v>
      </c>
      <c r="C6" s="2">
        <v>86.36</v>
      </c>
      <c r="D6" s="2">
        <v>78.739999999999995</v>
      </c>
      <c r="E6" s="1">
        <v>1</v>
      </c>
      <c r="F6" s="1">
        <v>0.91176470588235303</v>
      </c>
      <c r="G6" s="2">
        <v>461.22257821182302</v>
      </c>
    </row>
    <row r="7" spans="1:7" x14ac:dyDescent="0.2">
      <c r="A7" t="s">
        <v>466</v>
      </c>
      <c r="B7" s="2">
        <v>101.6</v>
      </c>
      <c r="C7" s="2">
        <v>58.42</v>
      </c>
      <c r="D7" s="2">
        <v>58.42</v>
      </c>
      <c r="E7" s="1">
        <v>1.73913043478261</v>
      </c>
      <c r="F7" s="1">
        <v>0.73015873015873001</v>
      </c>
      <c r="G7" s="2">
        <v>185.45559606940699</v>
      </c>
    </row>
    <row r="8" spans="1:7" x14ac:dyDescent="0.2">
      <c r="A8" t="s">
        <v>459</v>
      </c>
      <c r="B8" s="2">
        <v>106.68</v>
      </c>
      <c r="C8" s="2">
        <v>96.52</v>
      </c>
      <c r="D8" s="2">
        <v>64.77</v>
      </c>
      <c r="E8" s="1">
        <v>1.1052631578947401</v>
      </c>
      <c r="F8" s="1">
        <v>0.63749999999999996</v>
      </c>
      <c r="G8" s="2">
        <v>261.89915850073697</v>
      </c>
    </row>
    <row r="9" spans="1:7" x14ac:dyDescent="0.2">
      <c r="A9" t="s">
        <v>582</v>
      </c>
      <c r="B9" s="2">
        <v>109.22</v>
      </c>
      <c r="C9" s="2">
        <v>93.98</v>
      </c>
      <c r="D9" s="2">
        <v>88.265000000000001</v>
      </c>
      <c r="E9" s="1">
        <v>1.162162162</v>
      </c>
      <c r="F9" s="1">
        <v>0.86875000000000002</v>
      </c>
      <c r="G9" s="2">
        <v>355.783681</v>
      </c>
    </row>
    <row r="10" spans="1:7" x14ac:dyDescent="0.2">
      <c r="A10" t="s">
        <v>433</v>
      </c>
      <c r="B10" s="2">
        <v>78.739999999999995</v>
      </c>
      <c r="C10" s="2">
        <v>73.66</v>
      </c>
      <c r="D10" s="2">
        <v>88.9</v>
      </c>
      <c r="E10" s="1">
        <v>1.0689655172413799</v>
      </c>
      <c r="F10" s="1">
        <v>1.1666666666666701</v>
      </c>
      <c r="G10" s="2">
        <v>404.96619107699001</v>
      </c>
    </row>
    <row r="11" spans="1:7" x14ac:dyDescent="0.2">
      <c r="A11" t="s">
        <v>464</v>
      </c>
      <c r="B11" s="2">
        <v>53.34</v>
      </c>
      <c r="C11" s="2">
        <v>71.12</v>
      </c>
      <c r="D11" s="2">
        <v>87.63</v>
      </c>
      <c r="E11" s="1">
        <v>0.75</v>
      </c>
      <c r="F11" s="1">
        <v>1.40816326530612</v>
      </c>
      <c r="G11" s="2">
        <v>228.45228454359901</v>
      </c>
    </row>
    <row r="12" spans="1:7" x14ac:dyDescent="0.2">
      <c r="A12" t="s">
        <v>421</v>
      </c>
      <c r="B12" s="2">
        <v>83.82</v>
      </c>
      <c r="C12" s="2">
        <v>55.88</v>
      </c>
      <c r="D12" s="2">
        <v>81.28</v>
      </c>
      <c r="E12" s="1">
        <v>1.5</v>
      </c>
      <c r="F12" s="1">
        <v>1.16363636363636</v>
      </c>
      <c r="G12" s="2">
        <v>149.50221756079199</v>
      </c>
    </row>
    <row r="13" spans="1:7" x14ac:dyDescent="0.2">
      <c r="A13" t="s">
        <v>420</v>
      </c>
      <c r="B13" s="2">
        <v>88.9</v>
      </c>
      <c r="C13" s="2">
        <v>73.66</v>
      </c>
      <c r="D13" s="2">
        <v>83.82</v>
      </c>
      <c r="E13" s="1">
        <v>1.2068965517241399</v>
      </c>
      <c r="F13" s="1">
        <v>1.03125</v>
      </c>
      <c r="G13" s="2">
        <v>215.54652105710801</v>
      </c>
    </row>
    <row r="14" spans="1:7" x14ac:dyDescent="0.2">
      <c r="A14" t="s">
        <v>426</v>
      </c>
      <c r="B14" s="2">
        <v>124.46</v>
      </c>
      <c r="C14" s="2">
        <v>114.3</v>
      </c>
      <c r="D14" s="2">
        <v>78.739999999999995</v>
      </c>
      <c r="E14" s="1">
        <v>1.0888888888888899</v>
      </c>
      <c r="F14" s="1">
        <v>0.659574468085106</v>
      </c>
      <c r="G14" s="2">
        <v>439.87706961811</v>
      </c>
    </row>
    <row r="15" spans="1:7" x14ac:dyDescent="0.2">
      <c r="A15" t="s">
        <v>435</v>
      </c>
      <c r="B15" s="2">
        <v>99.06</v>
      </c>
      <c r="C15" s="2">
        <v>99.06</v>
      </c>
      <c r="D15" s="2">
        <v>101.6</v>
      </c>
      <c r="E15" s="1">
        <v>1</v>
      </c>
      <c r="F15" s="1">
        <v>1.02564102564103</v>
      </c>
      <c r="G15" s="2">
        <v>400.01109863889599</v>
      </c>
    </row>
    <row r="16" spans="1:7" x14ac:dyDescent="0.2">
      <c r="A16" t="s">
        <v>457</v>
      </c>
      <c r="B16" s="2">
        <v>91.44</v>
      </c>
      <c r="C16" s="2">
        <v>91.44</v>
      </c>
      <c r="D16" s="2">
        <v>58.42</v>
      </c>
      <c r="E16" s="1">
        <v>1</v>
      </c>
      <c r="F16" s="1">
        <v>0.63888888888888895</v>
      </c>
      <c r="G16" s="2">
        <v>278.35607156786199</v>
      </c>
    </row>
    <row r="17" spans="1:7" x14ac:dyDescent="0.2">
      <c r="A17" t="s">
        <v>439</v>
      </c>
      <c r="B17" s="2">
        <v>78.739999999999995</v>
      </c>
      <c r="C17" s="2">
        <v>66.040000000000006</v>
      </c>
      <c r="D17" s="2">
        <v>88.9</v>
      </c>
      <c r="E17" s="1">
        <v>1.1923076923076901</v>
      </c>
      <c r="F17" s="1">
        <v>1.2280701754386001</v>
      </c>
      <c r="G17" s="2">
        <v>384.54520405938899</v>
      </c>
    </row>
    <row r="18" spans="1:7" x14ac:dyDescent="0.2">
      <c r="A18" t="s">
        <v>581</v>
      </c>
      <c r="B18" s="2">
        <v>106.68</v>
      </c>
      <c r="C18" s="2">
        <v>106.68</v>
      </c>
      <c r="D18" s="2">
        <v>77.47</v>
      </c>
      <c r="E18" s="1">
        <v>1</v>
      </c>
      <c r="F18" s="1">
        <v>0.72619047599999997</v>
      </c>
      <c r="G18" s="2">
        <v>346.22582249999999</v>
      </c>
    </row>
    <row r="19" spans="1:7" x14ac:dyDescent="0.2">
      <c r="A19" t="s">
        <v>580</v>
      </c>
      <c r="B19" s="2">
        <v>104.14</v>
      </c>
      <c r="C19" s="2">
        <v>71.12</v>
      </c>
      <c r="D19" s="2">
        <v>60.96</v>
      </c>
      <c r="E19" s="1">
        <v>1.4642857140000001</v>
      </c>
      <c r="F19" s="1">
        <v>0.69565217400000001</v>
      </c>
      <c r="G19" s="2">
        <v>177.3022167</v>
      </c>
    </row>
    <row r="20" spans="1:7" x14ac:dyDescent="0.2">
      <c r="A20" t="s">
        <v>579</v>
      </c>
      <c r="B20" s="2">
        <v>81.28</v>
      </c>
      <c r="C20" s="2">
        <v>68.58</v>
      </c>
      <c r="D20" s="2">
        <v>71.12</v>
      </c>
      <c r="E20" s="1">
        <v>1.1851851849999999</v>
      </c>
      <c r="F20" s="1">
        <v>0.94915254199999999</v>
      </c>
      <c r="G20" s="2">
        <v>155.67999510000001</v>
      </c>
    </row>
    <row r="21" spans="1:7" x14ac:dyDescent="0.2">
      <c r="A21" t="s">
        <v>422</v>
      </c>
      <c r="B21" s="2">
        <v>81.28</v>
      </c>
      <c r="C21" s="2">
        <v>81.28</v>
      </c>
      <c r="D21" s="2">
        <v>91.44</v>
      </c>
      <c r="E21" s="1">
        <v>1</v>
      </c>
      <c r="F21" s="1">
        <v>1.125</v>
      </c>
      <c r="G21" s="2">
        <v>474.45331854003399</v>
      </c>
    </row>
    <row r="22" spans="1:7" x14ac:dyDescent="0.2">
      <c r="A22" t="s">
        <v>440</v>
      </c>
      <c r="B22" s="2">
        <v>71.12</v>
      </c>
      <c r="C22" s="2">
        <v>71.12</v>
      </c>
      <c r="D22" s="2">
        <v>95.25</v>
      </c>
      <c r="E22" s="1">
        <v>1</v>
      </c>
      <c r="F22" s="1">
        <v>1.33928571428571</v>
      </c>
      <c r="G22" s="2">
        <v>378.38887709084702</v>
      </c>
    </row>
    <row r="23" spans="1:7" x14ac:dyDescent="0.2">
      <c r="A23" t="s">
        <v>432</v>
      </c>
      <c r="B23" s="2">
        <v>73.66</v>
      </c>
      <c r="C23" s="2">
        <v>73.66</v>
      </c>
      <c r="D23" s="2">
        <v>82.55</v>
      </c>
      <c r="E23" s="1">
        <v>1</v>
      </c>
      <c r="F23" s="1">
        <v>1.1206896551724099</v>
      </c>
      <c r="G23" s="2">
        <v>405.18627440346199</v>
      </c>
    </row>
    <row r="24" spans="1:7" x14ac:dyDescent="0.2">
      <c r="A24" t="s">
        <v>445</v>
      </c>
      <c r="B24" s="2">
        <v>66.040000000000006</v>
      </c>
      <c r="C24" s="2">
        <v>66.040000000000006</v>
      </c>
      <c r="D24" s="2">
        <v>102.87</v>
      </c>
      <c r="E24" s="1">
        <v>1</v>
      </c>
      <c r="F24" s="1">
        <v>1.5576923076923099</v>
      </c>
      <c r="G24" s="2">
        <v>352.36498901337501</v>
      </c>
    </row>
    <row r="25" spans="1:7" x14ac:dyDescent="0.2">
      <c r="A25" t="s">
        <v>441</v>
      </c>
      <c r="B25" s="2">
        <v>68.58</v>
      </c>
      <c r="C25" s="2">
        <v>68.58</v>
      </c>
      <c r="D25" s="2">
        <v>101.6</v>
      </c>
      <c r="E25" s="1">
        <v>1</v>
      </c>
      <c r="F25" s="1">
        <v>1.4814814814814801</v>
      </c>
      <c r="G25" s="2">
        <v>375.299988298269</v>
      </c>
    </row>
    <row r="26" spans="1:7" x14ac:dyDescent="0.2">
      <c r="A26" t="s">
        <v>449</v>
      </c>
      <c r="B26" s="2">
        <v>60.96</v>
      </c>
      <c r="C26" s="2">
        <v>60.96</v>
      </c>
      <c r="D26" s="2">
        <v>95.25</v>
      </c>
      <c r="E26" s="1">
        <v>1</v>
      </c>
      <c r="F26" s="1">
        <v>1.5625</v>
      </c>
      <c r="G26" s="2">
        <v>321.78498996684903</v>
      </c>
    </row>
    <row r="27" spans="1:7" x14ac:dyDescent="0.2">
      <c r="A27" t="s">
        <v>452</v>
      </c>
      <c r="B27" s="2">
        <v>71.12</v>
      </c>
      <c r="C27" s="2">
        <v>71.12</v>
      </c>
      <c r="D27" s="2">
        <v>78.739999999999995</v>
      </c>
      <c r="E27" s="1">
        <v>1</v>
      </c>
      <c r="F27" s="1">
        <v>1.1071428571428601</v>
      </c>
      <c r="G27" s="2">
        <v>312.80147172843402</v>
      </c>
    </row>
    <row r="28" spans="1:7" x14ac:dyDescent="0.2">
      <c r="A28" t="s">
        <v>443</v>
      </c>
      <c r="B28" s="2">
        <v>104.14</v>
      </c>
      <c r="C28" s="2">
        <v>104.14</v>
      </c>
      <c r="D28" s="2">
        <v>83.82</v>
      </c>
      <c r="E28" s="1">
        <v>1</v>
      </c>
      <c r="F28" s="1">
        <v>0.80487804878048796</v>
      </c>
      <c r="G28" s="2">
        <v>356.97901664728897</v>
      </c>
    </row>
    <row r="29" spans="1:7" x14ac:dyDescent="0.2">
      <c r="A29" t="s">
        <v>465</v>
      </c>
      <c r="B29" s="2">
        <v>81.28</v>
      </c>
      <c r="C29" s="2">
        <v>81.28</v>
      </c>
      <c r="D29" s="2">
        <v>74.295000000000002</v>
      </c>
      <c r="E29" s="1">
        <v>1</v>
      </c>
      <c r="F29" s="1">
        <v>0.9140625</v>
      </c>
      <c r="G29" s="2">
        <v>192.74666065688899</v>
      </c>
    </row>
    <row r="30" spans="1:7" x14ac:dyDescent="0.2">
      <c r="A30" t="s">
        <v>462</v>
      </c>
      <c r="B30" s="2">
        <v>91.44</v>
      </c>
      <c r="C30" s="2">
        <v>91.44</v>
      </c>
      <c r="D30" s="2">
        <v>52.704999999999998</v>
      </c>
      <c r="E30" s="1">
        <v>1</v>
      </c>
      <c r="F30" s="1">
        <v>0.57638888888888895</v>
      </c>
      <c r="G30" s="2">
        <v>249.712392869913</v>
      </c>
    </row>
    <row r="31" spans="1:7" x14ac:dyDescent="0.2">
      <c r="A31" t="s">
        <v>403</v>
      </c>
      <c r="B31" s="2">
        <v>109.22</v>
      </c>
      <c r="C31" s="2">
        <v>109.22</v>
      </c>
      <c r="D31" s="2">
        <v>51.435000000000002</v>
      </c>
      <c r="E31" s="1">
        <v>1</v>
      </c>
      <c r="F31" s="1">
        <v>0.47093023255813998</v>
      </c>
      <c r="G31" s="2">
        <v>312.196162140826</v>
      </c>
    </row>
    <row r="32" spans="1:7" x14ac:dyDescent="0.2">
      <c r="A32" t="s">
        <v>467</v>
      </c>
      <c r="B32" s="2">
        <v>83.82</v>
      </c>
      <c r="C32" s="2">
        <v>83.82</v>
      </c>
      <c r="D32" s="2">
        <v>66.674999999999997</v>
      </c>
      <c r="E32" s="1">
        <v>1</v>
      </c>
      <c r="F32" s="1">
        <v>0.79545454545454597</v>
      </c>
      <c r="G32" s="2">
        <v>183.95780676425599</v>
      </c>
    </row>
    <row r="33" spans="1:7" x14ac:dyDescent="0.2">
      <c r="A33" t="s">
        <v>437</v>
      </c>
      <c r="B33" s="2">
        <v>104.14</v>
      </c>
      <c r="C33" s="2">
        <v>104.14</v>
      </c>
      <c r="D33" s="2">
        <v>92.075000000000003</v>
      </c>
      <c r="E33" s="1">
        <v>1</v>
      </c>
      <c r="F33" s="1">
        <v>0.88414634146341398</v>
      </c>
      <c r="G33" s="2">
        <v>392.13604101406702</v>
      </c>
    </row>
    <row r="34" spans="1:7" x14ac:dyDescent="0.2">
      <c r="A34" t="s">
        <v>448</v>
      </c>
      <c r="B34" s="2">
        <v>76.2</v>
      </c>
      <c r="C34" s="2">
        <v>76.2</v>
      </c>
      <c r="D34" s="2">
        <v>97.155000000000001</v>
      </c>
      <c r="E34" s="1">
        <v>1</v>
      </c>
      <c r="F34" s="1">
        <v>1.2749999999999999</v>
      </c>
      <c r="G34" s="2">
        <v>323.43561491538298</v>
      </c>
    </row>
    <row r="35" spans="1:7" x14ac:dyDescent="0.2">
      <c r="A35" t="s">
        <v>455</v>
      </c>
      <c r="B35" s="2">
        <v>96.52</v>
      </c>
      <c r="C35" s="2">
        <v>96.52</v>
      </c>
      <c r="D35" s="2">
        <v>86.995000000000005</v>
      </c>
      <c r="E35" s="1">
        <v>1</v>
      </c>
      <c r="F35" s="1">
        <v>0.90131578947368396</v>
      </c>
      <c r="G35" s="2">
        <v>282.70625661741002</v>
      </c>
    </row>
    <row r="36" spans="1:7" x14ac:dyDescent="0.2">
      <c r="A36" t="s">
        <v>442</v>
      </c>
      <c r="B36" s="2">
        <v>91.44</v>
      </c>
      <c r="C36" s="2">
        <v>91.44</v>
      </c>
      <c r="D36" s="2">
        <v>65.405000000000001</v>
      </c>
      <c r="E36" s="1">
        <v>1</v>
      </c>
      <c r="F36" s="1">
        <v>0.71527777777777801</v>
      </c>
      <c r="G36" s="2">
        <v>361.90193316045998</v>
      </c>
    </row>
    <row r="37" spans="1:7" x14ac:dyDescent="0.2">
      <c r="A37" t="s">
        <v>424</v>
      </c>
      <c r="B37" s="2">
        <v>78.739999999999995</v>
      </c>
      <c r="C37" s="2">
        <v>78.739999999999995</v>
      </c>
      <c r="D37" s="2">
        <v>94.614999999999995</v>
      </c>
      <c r="E37" s="1">
        <v>1</v>
      </c>
      <c r="F37" s="1">
        <v>1.20161290322581</v>
      </c>
      <c r="G37" s="2">
        <v>460.72385137552197</v>
      </c>
    </row>
    <row r="38" spans="1:7" x14ac:dyDescent="0.2">
      <c r="A38" t="s">
        <v>458</v>
      </c>
      <c r="B38" s="2">
        <v>104.14</v>
      </c>
      <c r="C38" s="2">
        <v>104.14</v>
      </c>
      <c r="D38" s="2">
        <v>69.215000000000003</v>
      </c>
      <c r="E38" s="1">
        <v>1</v>
      </c>
      <c r="F38" s="1">
        <v>0.66463414634146301</v>
      </c>
      <c r="G38" s="2">
        <v>270.87087890001402</v>
      </c>
    </row>
    <row r="39" spans="1:7" x14ac:dyDescent="0.2">
      <c r="A39" t="s">
        <v>428</v>
      </c>
      <c r="B39" s="2">
        <v>121.92</v>
      </c>
      <c r="C39" s="2">
        <v>121.92</v>
      </c>
      <c r="D39" s="2">
        <v>74.295000000000002</v>
      </c>
      <c r="E39" s="1">
        <v>1</v>
      </c>
      <c r="F39" s="1">
        <v>0.609375</v>
      </c>
      <c r="G39" s="2">
        <v>433.67998647799999</v>
      </c>
    </row>
    <row r="40" spans="1:7" x14ac:dyDescent="0.2">
      <c r="A40" t="s">
        <v>450</v>
      </c>
      <c r="B40" s="2">
        <v>116.84</v>
      </c>
      <c r="C40" s="2">
        <v>73.66</v>
      </c>
      <c r="D40" s="2">
        <v>94.614999999999995</v>
      </c>
      <c r="E40" s="1">
        <v>1.58620689655172</v>
      </c>
      <c r="F40" s="1">
        <v>0.99333333333333296</v>
      </c>
      <c r="G40" s="2">
        <v>319.77399465918103</v>
      </c>
    </row>
    <row r="41" spans="1:7" x14ac:dyDescent="0.2">
      <c r="A41" t="s">
        <v>454</v>
      </c>
      <c r="B41" s="2">
        <v>91.44</v>
      </c>
      <c r="C41" s="2">
        <v>91.44</v>
      </c>
      <c r="D41" s="2">
        <v>89.534999999999997</v>
      </c>
      <c r="E41" s="1">
        <v>1</v>
      </c>
      <c r="F41" s="1">
        <v>0.97916666666666696</v>
      </c>
      <c r="G41" s="2">
        <v>293.98499083364402</v>
      </c>
    </row>
    <row r="42" spans="1:7" x14ac:dyDescent="0.2">
      <c r="A42" t="s">
        <v>418</v>
      </c>
      <c r="B42" s="2">
        <v>91.44</v>
      </c>
      <c r="C42" s="2">
        <v>91.44</v>
      </c>
      <c r="D42" s="2">
        <v>66.674999999999997</v>
      </c>
      <c r="E42" s="1">
        <v>1</v>
      </c>
      <c r="F42" s="1">
        <v>0.72916666666666696</v>
      </c>
      <c r="G42" s="2">
        <v>218.92499317399</v>
      </c>
    </row>
    <row r="43" spans="1:7" x14ac:dyDescent="0.2">
      <c r="A43" t="s">
        <v>470</v>
      </c>
      <c r="B43" s="2">
        <v>78.739999999999995</v>
      </c>
      <c r="C43" s="2">
        <v>78.739999999999995</v>
      </c>
      <c r="D43" s="2">
        <v>64.135000000000005</v>
      </c>
      <c r="E43" s="1">
        <v>1</v>
      </c>
      <c r="F43" s="1">
        <v>0.81451612903225801</v>
      </c>
      <c r="G43" s="2">
        <v>156.15137244606601</v>
      </c>
    </row>
    <row r="44" spans="1:7" x14ac:dyDescent="0.2">
      <c r="A44" t="s">
        <v>463</v>
      </c>
      <c r="B44" s="2">
        <v>106.68</v>
      </c>
      <c r="C44" s="2">
        <v>88.9</v>
      </c>
      <c r="D44" s="2">
        <v>66.674999999999997</v>
      </c>
      <c r="E44" s="1">
        <v>1.2</v>
      </c>
      <c r="F44" s="1">
        <v>0.68181818181818199</v>
      </c>
      <c r="G44" s="2">
        <v>248.31770059086901</v>
      </c>
    </row>
    <row r="45" spans="1:7" x14ac:dyDescent="0.2">
      <c r="A45" t="s">
        <v>434</v>
      </c>
      <c r="B45" s="2">
        <v>104.14</v>
      </c>
      <c r="C45" s="2">
        <v>104.14</v>
      </c>
      <c r="D45" s="2">
        <v>71.754999999999995</v>
      </c>
      <c r="E45" s="1">
        <v>1</v>
      </c>
      <c r="F45" s="1">
        <v>0.68902439024390205</v>
      </c>
      <c r="G45" s="2">
        <v>403.70382228918999</v>
      </c>
    </row>
    <row r="46" spans="1:7" x14ac:dyDescent="0.2">
      <c r="A46" t="s">
        <v>416</v>
      </c>
      <c r="B46" s="2">
        <v>96.52</v>
      </c>
      <c r="C46" s="2">
        <v>96.52</v>
      </c>
      <c r="D46" s="2">
        <v>61.594999999999999</v>
      </c>
      <c r="E46" s="1">
        <v>1</v>
      </c>
      <c r="F46" s="1">
        <v>0.63815789473684204</v>
      </c>
      <c r="G46" s="2">
        <v>225.34087260357501</v>
      </c>
    </row>
    <row r="47" spans="1:7" x14ac:dyDescent="0.2">
      <c r="A47" t="s">
        <v>446</v>
      </c>
      <c r="B47" s="2">
        <v>78.739999999999995</v>
      </c>
      <c r="C47" s="2">
        <v>78.739999999999995</v>
      </c>
      <c r="D47" s="2">
        <v>71.12</v>
      </c>
      <c r="E47" s="1">
        <v>1</v>
      </c>
      <c r="F47" s="1">
        <v>0.90322580645161299</v>
      </c>
      <c r="G47" s="2">
        <v>346.31591512790902</v>
      </c>
    </row>
    <row r="48" spans="1:7" x14ac:dyDescent="0.2">
      <c r="A48" t="s">
        <v>417</v>
      </c>
      <c r="B48" s="2">
        <v>83.82</v>
      </c>
      <c r="C48" s="2">
        <v>83.82</v>
      </c>
      <c r="D48" s="2">
        <v>50.8</v>
      </c>
      <c r="E48" s="1">
        <v>1</v>
      </c>
      <c r="F48" s="1">
        <v>0.60606060606060597</v>
      </c>
      <c r="G48" s="2">
        <v>210.816660093472</v>
      </c>
    </row>
    <row r="49" spans="1:7" x14ac:dyDescent="0.2">
      <c r="A49" t="s">
        <v>453</v>
      </c>
      <c r="B49" s="2">
        <v>104.14</v>
      </c>
      <c r="C49" s="2">
        <v>104.14</v>
      </c>
      <c r="D49" s="2">
        <v>71.754999999999995</v>
      </c>
      <c r="E49" s="1">
        <v>1</v>
      </c>
      <c r="F49" s="1">
        <v>0.68902439024390205</v>
      </c>
      <c r="G49" s="2">
        <v>305.59567334199699</v>
      </c>
    </row>
    <row r="50" spans="1:7" x14ac:dyDescent="0.2">
      <c r="A50" t="s">
        <v>444</v>
      </c>
      <c r="B50" s="2">
        <v>101.6</v>
      </c>
      <c r="C50" s="2">
        <v>101.6</v>
      </c>
      <c r="D50" s="2">
        <v>86.995000000000005</v>
      </c>
      <c r="E50" s="1">
        <v>1</v>
      </c>
      <c r="F50" s="1">
        <v>0.85624999999999996</v>
      </c>
      <c r="G50" s="2">
        <v>352.64813715269401</v>
      </c>
    </row>
    <row r="51" spans="1:7" x14ac:dyDescent="0.2">
      <c r="A51" t="s">
        <v>430</v>
      </c>
      <c r="B51" s="2">
        <v>116.84</v>
      </c>
      <c r="C51" s="2">
        <v>116.84</v>
      </c>
      <c r="D51" s="2">
        <v>76.834999999999994</v>
      </c>
      <c r="E51" s="1">
        <v>1</v>
      </c>
      <c r="F51" s="1">
        <v>0.65760869565217395</v>
      </c>
      <c r="G51" s="2">
        <v>411.909755675307</v>
      </c>
    </row>
    <row r="52" spans="1:7" x14ac:dyDescent="0.2">
      <c r="A52" t="s">
        <v>412</v>
      </c>
      <c r="B52" s="2">
        <v>101.6</v>
      </c>
      <c r="C52" s="2">
        <v>101.6</v>
      </c>
      <c r="D52" s="2">
        <v>53.975000000000001</v>
      </c>
      <c r="E52" s="1">
        <v>1</v>
      </c>
      <c r="F52" s="1">
        <v>0.53125</v>
      </c>
      <c r="G52" s="2">
        <v>301.129789029081</v>
      </c>
    </row>
    <row r="53" spans="1:7" x14ac:dyDescent="0.2">
      <c r="A53" t="s">
        <v>468</v>
      </c>
      <c r="B53" s="2">
        <v>90.17</v>
      </c>
      <c r="C53" s="2">
        <v>90.17</v>
      </c>
      <c r="D53" s="2">
        <v>56.515000000000001</v>
      </c>
      <c r="E53" s="1">
        <v>1</v>
      </c>
      <c r="F53" s="1">
        <v>0.62676056338028197</v>
      </c>
      <c r="G53" s="2">
        <v>180.44620675800499</v>
      </c>
    </row>
    <row r="54" spans="1:7" x14ac:dyDescent="0.2">
      <c r="A54" t="s">
        <v>413</v>
      </c>
      <c r="B54" s="2">
        <v>109.22</v>
      </c>
      <c r="C54" s="2">
        <v>91.44</v>
      </c>
      <c r="D54" s="2">
        <v>53.975000000000001</v>
      </c>
      <c r="E54" s="1">
        <v>1.19444444444444</v>
      </c>
      <c r="F54" s="1">
        <v>0.537974683544304</v>
      </c>
      <c r="G54" s="2">
        <v>294.01890962116698</v>
      </c>
    </row>
    <row r="55" spans="1:7" x14ac:dyDescent="0.2">
      <c r="A55" t="s">
        <v>460</v>
      </c>
      <c r="B55" s="2">
        <v>96.52</v>
      </c>
      <c r="C55" s="2">
        <v>96.52</v>
      </c>
      <c r="D55" s="2">
        <v>74.295000000000002</v>
      </c>
      <c r="E55" s="1">
        <v>1</v>
      </c>
      <c r="F55" s="1">
        <v>0.76973684210526305</v>
      </c>
      <c r="G55" s="2">
        <v>256.49360311372402</v>
      </c>
    </row>
    <row r="56" spans="1:7" x14ac:dyDescent="0.2">
      <c r="A56" t="s">
        <v>425</v>
      </c>
      <c r="B56" s="2">
        <v>99.06</v>
      </c>
      <c r="C56" s="2">
        <v>99.06</v>
      </c>
      <c r="D56" s="2">
        <v>89.534999999999997</v>
      </c>
      <c r="E56" s="1">
        <v>1</v>
      </c>
      <c r="F56" s="1">
        <v>0.90384615384615397</v>
      </c>
      <c r="G56" s="2">
        <v>445.66551851170198</v>
      </c>
    </row>
    <row r="57" spans="1:7" x14ac:dyDescent="0.2">
      <c r="A57" t="s">
        <v>419</v>
      </c>
      <c r="B57" s="2">
        <v>88.9</v>
      </c>
      <c r="C57" s="2">
        <v>88.9</v>
      </c>
      <c r="D57" s="2">
        <v>71.754999999999995</v>
      </c>
      <c r="E57" s="1">
        <v>1</v>
      </c>
      <c r="F57" s="1">
        <v>0.80714285714285705</v>
      </c>
      <c r="G57" s="2">
        <v>222.69762037117599</v>
      </c>
    </row>
    <row r="58" spans="1:7" x14ac:dyDescent="0.2">
      <c r="A58" t="s">
        <v>429</v>
      </c>
      <c r="B58" s="16">
        <v>88.9</v>
      </c>
      <c r="C58" s="16">
        <v>88.9</v>
      </c>
      <c r="D58" s="15">
        <v>69.215000000000003</v>
      </c>
      <c r="E58" s="12">
        <v>1</v>
      </c>
      <c r="F58" s="13">
        <v>0.77857142857142803</v>
      </c>
      <c r="G58" s="16">
        <v>429.62903753023301</v>
      </c>
    </row>
    <row r="59" spans="1:7" x14ac:dyDescent="0.2">
      <c r="A59" t="s">
        <v>447</v>
      </c>
      <c r="B59" s="16">
        <v>81.28</v>
      </c>
      <c r="C59" s="16">
        <v>81.28</v>
      </c>
      <c r="D59" s="15">
        <v>82.55</v>
      </c>
      <c r="E59" s="12">
        <v>1</v>
      </c>
      <c r="F59" s="13">
        <v>1.015625</v>
      </c>
      <c r="G59" s="16">
        <v>330.16789094004099</v>
      </c>
    </row>
    <row r="60" spans="1:7" x14ac:dyDescent="0.2">
      <c r="A60" t="s">
        <v>456</v>
      </c>
      <c r="B60" s="16">
        <v>96.52</v>
      </c>
      <c r="C60" s="16">
        <v>96.52</v>
      </c>
      <c r="D60" s="15">
        <v>76.834999999999994</v>
      </c>
      <c r="E60" s="12">
        <v>1</v>
      </c>
      <c r="F60" s="13">
        <v>0.79605263157894701</v>
      </c>
      <c r="G60" s="16">
        <v>281.09531530961402</v>
      </c>
    </row>
    <row r="61" spans="1:7" x14ac:dyDescent="0.2">
      <c r="A61" t="s">
        <v>431</v>
      </c>
      <c r="B61" s="16">
        <v>106.68</v>
      </c>
      <c r="C61" s="16">
        <v>106.68</v>
      </c>
      <c r="D61" s="15">
        <v>92.075000000000003</v>
      </c>
      <c r="E61" s="12">
        <v>1</v>
      </c>
      <c r="F61" s="13">
        <v>0.86309523809523803</v>
      </c>
      <c r="G61" s="16">
        <v>411.49790383629602</v>
      </c>
    </row>
    <row r="62" spans="1:7" x14ac:dyDescent="0.2">
      <c r="A62" t="s">
        <v>469</v>
      </c>
      <c r="B62" s="2">
        <v>80.010000000000005</v>
      </c>
      <c r="C62" s="2">
        <v>80.010000000000005</v>
      </c>
      <c r="D62" s="2">
        <v>63.5</v>
      </c>
      <c r="E62" s="1">
        <v>1</v>
      </c>
      <c r="F62" s="1">
        <v>0.79365079365079405</v>
      </c>
      <c r="G62" s="2">
        <v>159.632807522701</v>
      </c>
    </row>
    <row r="63" spans="1:7" x14ac:dyDescent="0.2">
      <c r="A63" t="s">
        <v>461</v>
      </c>
      <c r="B63" s="2">
        <v>91.44</v>
      </c>
      <c r="C63" s="2">
        <v>91.44</v>
      </c>
      <c r="D63" s="2">
        <v>76.834999999999994</v>
      </c>
      <c r="E63" s="1">
        <v>1</v>
      </c>
      <c r="F63" s="1">
        <v>0.84027777777777801</v>
      </c>
      <c r="G63" s="2">
        <v>252.284992133836</v>
      </c>
    </row>
    <row r="64" spans="1:7" x14ac:dyDescent="0.2">
      <c r="A64" t="s">
        <v>400</v>
      </c>
      <c r="B64" s="2">
        <v>81.28</v>
      </c>
      <c r="C64" s="2">
        <v>81.28</v>
      </c>
      <c r="D64" s="2">
        <v>51.435000000000002</v>
      </c>
      <c r="E64" s="1">
        <v>1</v>
      </c>
      <c r="F64" s="1">
        <v>0.6328125</v>
      </c>
      <c r="G64" s="2">
        <v>204.68835299288401</v>
      </c>
    </row>
    <row r="65" spans="1:7" x14ac:dyDescent="0.2">
      <c r="A65" t="s">
        <v>438</v>
      </c>
      <c r="B65" s="2">
        <v>106.68</v>
      </c>
      <c r="C65" s="2">
        <v>106.68</v>
      </c>
      <c r="D65" s="2">
        <v>74.295000000000002</v>
      </c>
      <c r="E65" s="1">
        <v>1</v>
      </c>
      <c r="F65" s="1">
        <v>0.69642857142857195</v>
      </c>
      <c r="G65" s="2">
        <v>387.37561292175502</v>
      </c>
    </row>
    <row r="66" spans="1:7" x14ac:dyDescent="0.2">
      <c r="A66" t="s">
        <v>402</v>
      </c>
      <c r="B66" s="2">
        <v>78.739999999999995</v>
      </c>
      <c r="C66" s="2">
        <v>78.739999999999995</v>
      </c>
      <c r="D66" s="2">
        <v>43.814999999999998</v>
      </c>
      <c r="E66" s="1">
        <v>1</v>
      </c>
      <c r="F66" s="1">
        <v>0.55645161290322598</v>
      </c>
      <c r="G66" s="2">
        <v>150.71967412005401</v>
      </c>
    </row>
    <row r="67" spans="1:7" x14ac:dyDescent="0.2">
      <c r="A67" t="s">
        <v>427</v>
      </c>
      <c r="B67" s="16">
        <v>120</v>
      </c>
      <c r="C67" s="16">
        <v>35</v>
      </c>
      <c r="D67" s="16">
        <v>57</v>
      </c>
      <c r="E67" s="13">
        <v>3.4285714285714302</v>
      </c>
      <c r="F67" s="13">
        <v>0.40714285714285697</v>
      </c>
      <c r="G67" s="16">
        <v>438.72341407381498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328BA-8088-40F8-A410-5FFC4E798569}">
  <sheetPr codeName="Sheet16"/>
  <dimension ref="A1:G73"/>
  <sheetViews>
    <sheetView workbookViewId="0">
      <pane ySplit="2" topLeftCell="A3" activePane="bottomLeft" state="frozen"/>
      <selection pane="bottomLeft" activeCell="F1" sqref="F1:F1048576"/>
    </sheetView>
  </sheetViews>
  <sheetFormatPr baseColWidth="10" defaultColWidth="8.83203125" defaultRowHeight="15" x14ac:dyDescent="0.2"/>
  <cols>
    <col min="1" max="1" width="15.1640625" style="9" customWidth="1"/>
    <col min="2" max="3" width="8.83203125" style="2"/>
    <col min="4" max="4" width="14" style="2" customWidth="1"/>
    <col min="5" max="5" width="9.83203125" style="1" customWidth="1"/>
    <col min="6" max="6" width="10.1640625" style="1" customWidth="1"/>
    <col min="7" max="7" width="17.83203125" style="2" customWidth="1"/>
  </cols>
  <sheetData>
    <row r="1" spans="1:7" ht="19" x14ac:dyDescent="0.25">
      <c r="A1" s="87" t="s">
        <v>785</v>
      </c>
    </row>
    <row r="2" spans="1:7" ht="16" thickBot="1" x14ac:dyDescent="0.25">
      <c r="A2" t="s">
        <v>13</v>
      </c>
      <c r="B2" s="2" t="s">
        <v>8</v>
      </c>
      <c r="C2" s="2" t="s">
        <v>9</v>
      </c>
      <c r="D2" s="2" t="s">
        <v>7</v>
      </c>
      <c r="E2" s="1" t="s">
        <v>10</v>
      </c>
      <c r="F2" s="1" t="s">
        <v>11</v>
      </c>
      <c r="G2" s="2" t="s">
        <v>12</v>
      </c>
    </row>
    <row r="3" spans="1:7" ht="16" thickBot="1" x14ac:dyDescent="0.25">
      <c r="A3" s="27" t="s">
        <v>561</v>
      </c>
      <c r="B3" s="28">
        <v>116.8</v>
      </c>
      <c r="C3" s="28">
        <v>127</v>
      </c>
      <c r="D3" s="28">
        <v>83.8</v>
      </c>
      <c r="E3" s="28">
        <v>1.0900000000000001</v>
      </c>
      <c r="F3" s="35">
        <v>0.68799999999999994</v>
      </c>
      <c r="G3" s="29">
        <v>978.6</v>
      </c>
    </row>
    <row r="4" spans="1:7" ht="16" thickBot="1" x14ac:dyDescent="0.25">
      <c r="A4" s="27" t="s">
        <v>551</v>
      </c>
      <c r="B4" s="28">
        <v>147.30000000000001</v>
      </c>
      <c r="C4" s="28">
        <v>132.1</v>
      </c>
      <c r="D4" s="28">
        <v>96.5</v>
      </c>
      <c r="E4" s="28">
        <v>1.1200000000000001</v>
      </c>
      <c r="F4" s="35">
        <v>0.69099999999999995</v>
      </c>
      <c r="G4" s="29">
        <v>1208.3</v>
      </c>
    </row>
    <row r="5" spans="1:7" ht="16" thickBot="1" x14ac:dyDescent="0.25">
      <c r="A5" s="27" t="s">
        <v>474</v>
      </c>
      <c r="B5" s="28">
        <v>152.4</v>
      </c>
      <c r="C5" s="28">
        <v>101.6</v>
      </c>
      <c r="D5" s="28">
        <v>99.1</v>
      </c>
      <c r="E5" s="28">
        <v>1.5</v>
      </c>
      <c r="F5" s="35">
        <v>0.78</v>
      </c>
      <c r="G5" s="29">
        <v>1093.5999999999999</v>
      </c>
    </row>
    <row r="6" spans="1:7" ht="16" thickBot="1" x14ac:dyDescent="0.25">
      <c r="A6" s="27" t="s">
        <v>475</v>
      </c>
      <c r="B6" s="28">
        <v>152.4</v>
      </c>
      <c r="C6" s="28">
        <v>121.9</v>
      </c>
      <c r="D6" s="28">
        <v>72.400000000000006</v>
      </c>
      <c r="E6" s="28">
        <v>1.25</v>
      </c>
      <c r="F6" s="35">
        <v>0.52800000000000002</v>
      </c>
      <c r="G6" s="29">
        <v>1056.4000000000001</v>
      </c>
    </row>
    <row r="7" spans="1:7" ht="16" thickBot="1" x14ac:dyDescent="0.25">
      <c r="A7" s="27" t="s">
        <v>499</v>
      </c>
      <c r="B7" s="28">
        <v>99.1</v>
      </c>
      <c r="C7" s="28">
        <v>86.4</v>
      </c>
      <c r="D7" s="28">
        <v>99.1</v>
      </c>
      <c r="E7" s="28">
        <v>1.1499999999999999</v>
      </c>
      <c r="F7" s="35">
        <v>1.0680000000000001</v>
      </c>
      <c r="G7" s="29">
        <v>658.6</v>
      </c>
    </row>
    <row r="8" spans="1:7" ht="16" thickBot="1" x14ac:dyDescent="0.25">
      <c r="A8" s="27" t="s">
        <v>503</v>
      </c>
      <c r="B8" s="28">
        <v>132.1</v>
      </c>
      <c r="C8" s="28">
        <v>119.4</v>
      </c>
      <c r="D8" s="28">
        <v>104.1</v>
      </c>
      <c r="E8" s="28">
        <v>1.1100000000000001</v>
      </c>
      <c r="F8" s="35">
        <v>0.82799999999999996</v>
      </c>
      <c r="G8" s="29">
        <v>644.79999999999995</v>
      </c>
    </row>
    <row r="9" spans="1:7" ht="16" thickBot="1" x14ac:dyDescent="0.25">
      <c r="A9" s="27" t="s">
        <v>476</v>
      </c>
      <c r="B9" s="28">
        <v>198.1</v>
      </c>
      <c r="C9" s="28">
        <v>142.19999999999999</v>
      </c>
      <c r="D9" s="28">
        <v>77.5</v>
      </c>
      <c r="E9" s="28">
        <v>1.39</v>
      </c>
      <c r="F9" s="35">
        <v>0.45500000000000002</v>
      </c>
      <c r="G9" s="29">
        <v>1038.7</v>
      </c>
    </row>
    <row r="10" spans="1:7" ht="16" thickBot="1" x14ac:dyDescent="0.25">
      <c r="A10" s="27" t="s">
        <v>485</v>
      </c>
      <c r="B10" s="28">
        <v>152.4</v>
      </c>
      <c r="C10" s="28">
        <v>124.5</v>
      </c>
      <c r="D10" s="28">
        <v>77.5</v>
      </c>
      <c r="E10" s="28">
        <v>1.22</v>
      </c>
      <c r="F10" s="35">
        <v>0.56000000000000005</v>
      </c>
      <c r="G10" s="29">
        <v>820.5</v>
      </c>
    </row>
    <row r="11" spans="1:7" ht="16" thickBot="1" x14ac:dyDescent="0.25">
      <c r="A11" s="27" t="s">
        <v>522</v>
      </c>
      <c r="B11" s="28">
        <v>132.1</v>
      </c>
      <c r="C11" s="28">
        <v>111.8</v>
      </c>
      <c r="D11" s="28">
        <v>87.6</v>
      </c>
      <c r="E11" s="28">
        <v>1.18</v>
      </c>
      <c r="F11" s="35">
        <v>0.71899999999999997</v>
      </c>
      <c r="G11" s="29">
        <v>508</v>
      </c>
    </row>
    <row r="12" spans="1:7" ht="16" thickBot="1" x14ac:dyDescent="0.25">
      <c r="A12" s="27" t="s">
        <v>490</v>
      </c>
      <c r="B12" s="28">
        <v>114.3</v>
      </c>
      <c r="C12" s="28">
        <v>111.8</v>
      </c>
      <c r="D12" s="28">
        <v>110.5</v>
      </c>
      <c r="E12" s="28">
        <v>1.02</v>
      </c>
      <c r="F12" s="35">
        <v>0.97799999999999998</v>
      </c>
      <c r="G12" s="29">
        <v>748.3</v>
      </c>
    </row>
    <row r="13" spans="1:7" ht="16" thickBot="1" x14ac:dyDescent="0.25">
      <c r="A13" s="27" t="s">
        <v>511</v>
      </c>
      <c r="B13" s="28">
        <v>157.5</v>
      </c>
      <c r="C13" s="28">
        <v>101.6</v>
      </c>
      <c r="D13" s="28">
        <v>94</v>
      </c>
      <c r="E13" s="28">
        <v>1.55</v>
      </c>
      <c r="F13" s="35">
        <v>0.72499999999999998</v>
      </c>
      <c r="G13" s="29">
        <v>590.5</v>
      </c>
    </row>
    <row r="14" spans="1:7" x14ac:dyDescent="0.2">
      <c r="A14" s="27" t="s">
        <v>495</v>
      </c>
      <c r="B14" s="28">
        <v>132.1</v>
      </c>
      <c r="C14" s="28">
        <v>104.1</v>
      </c>
      <c r="D14" s="28">
        <v>121.9</v>
      </c>
      <c r="E14" s="28">
        <v>1.27</v>
      </c>
      <c r="F14" s="35">
        <v>1.032</v>
      </c>
      <c r="G14" s="29">
        <v>695.3</v>
      </c>
    </row>
    <row r="15" spans="1:7" ht="16" thickBot="1" x14ac:dyDescent="0.25">
      <c r="A15" t="s">
        <v>752</v>
      </c>
      <c r="B15" s="41">
        <v>137.19999999999999</v>
      </c>
      <c r="C15" s="41">
        <v>106.7</v>
      </c>
      <c r="D15" s="41">
        <v>76.2</v>
      </c>
      <c r="E15" s="42">
        <f>B15/C15</f>
        <v>1.2858481724461104</v>
      </c>
      <c r="F15" s="42">
        <f>D15/((137.2+106.7)/2)</f>
        <v>0.62484624846248471</v>
      </c>
      <c r="G15" s="43">
        <f>((((((137.2+106.7)/4)*((137.2+106.7)/4))+(((137.2+106.7)/4)*(((127.2+96.7)/4))+(((127.2+96.7)/4)*(127.2+96.7)/4)))*D15*PI())/3)/1000</f>
        <v>819.04890153008466</v>
      </c>
    </row>
    <row r="16" spans="1:7" ht="16" thickBot="1" x14ac:dyDescent="0.25">
      <c r="A16" s="27" t="s">
        <v>516</v>
      </c>
      <c r="B16" s="28">
        <v>127</v>
      </c>
      <c r="C16" s="28">
        <v>101.6</v>
      </c>
      <c r="D16" s="28">
        <v>83.8</v>
      </c>
      <c r="E16" s="28">
        <v>1.25</v>
      </c>
      <c r="F16" s="35">
        <v>0.73299999999999998</v>
      </c>
      <c r="G16" s="29">
        <v>558.4</v>
      </c>
    </row>
    <row r="17" spans="1:7" ht="16" thickBot="1" x14ac:dyDescent="0.25">
      <c r="A17" s="27" t="s">
        <v>487</v>
      </c>
      <c r="B17" s="28">
        <v>154.9</v>
      </c>
      <c r="C17" s="28">
        <v>121.9</v>
      </c>
      <c r="D17" s="28">
        <v>99.1</v>
      </c>
      <c r="E17" s="28">
        <v>1.27</v>
      </c>
      <c r="F17" s="35">
        <v>0.71599999999999997</v>
      </c>
      <c r="G17" s="29">
        <v>788.1</v>
      </c>
    </row>
    <row r="18" spans="1:7" ht="16" thickBot="1" x14ac:dyDescent="0.25">
      <c r="A18" s="27" t="s">
        <v>483</v>
      </c>
      <c r="B18" s="28">
        <v>137.19999999999999</v>
      </c>
      <c r="C18" s="28">
        <v>127</v>
      </c>
      <c r="D18" s="28">
        <v>116.8</v>
      </c>
      <c r="E18" s="28">
        <v>1.08</v>
      </c>
      <c r="F18" s="35">
        <v>0.88500000000000001</v>
      </c>
      <c r="G18" s="29">
        <v>854.1</v>
      </c>
    </row>
    <row r="19" spans="1:7" ht="16" thickBot="1" x14ac:dyDescent="0.25">
      <c r="A19" s="27" t="s">
        <v>558</v>
      </c>
      <c r="B19" s="28">
        <v>132.1</v>
      </c>
      <c r="C19" s="28">
        <v>127</v>
      </c>
      <c r="D19" s="28">
        <v>91.4</v>
      </c>
      <c r="E19" s="28">
        <v>1.04</v>
      </c>
      <c r="F19" s="35">
        <v>0.70599999999999996</v>
      </c>
      <c r="G19" s="29">
        <v>602.29999999999995</v>
      </c>
    </row>
    <row r="20" spans="1:7" x14ac:dyDescent="0.2">
      <c r="A20" s="27" t="s">
        <v>559</v>
      </c>
      <c r="B20" s="28">
        <v>132.1</v>
      </c>
      <c r="C20" s="28">
        <v>121.9</v>
      </c>
      <c r="D20" s="28">
        <v>109.2</v>
      </c>
      <c r="E20" s="28">
        <v>1.08</v>
      </c>
      <c r="F20" s="35">
        <v>0.86</v>
      </c>
      <c r="G20" s="29">
        <v>690.7</v>
      </c>
    </row>
    <row r="21" spans="1:7" ht="20" customHeight="1" thickBot="1" x14ac:dyDescent="0.25">
      <c r="A21" t="s">
        <v>753</v>
      </c>
      <c r="B21" s="44">
        <v>147.5</v>
      </c>
      <c r="C21" s="44">
        <v>124.5</v>
      </c>
      <c r="D21" s="44">
        <v>111.7</v>
      </c>
      <c r="E21" s="45">
        <f>147.5/124.5</f>
        <v>1.1847389558232932</v>
      </c>
      <c r="F21" s="45">
        <f>111.7/135</f>
        <v>0.82740740740740748</v>
      </c>
      <c r="G21" s="46">
        <f>(0.5*PI()*(B21/2)*(C21/2)*D21)/1000</f>
        <v>805.51648096457041</v>
      </c>
    </row>
    <row r="22" spans="1:7" ht="16" thickBot="1" x14ac:dyDescent="0.25">
      <c r="A22" s="27" t="s">
        <v>562</v>
      </c>
      <c r="B22" s="28">
        <v>182.9</v>
      </c>
      <c r="C22" s="28">
        <v>149.9</v>
      </c>
      <c r="D22" s="28">
        <v>104.1</v>
      </c>
      <c r="E22" s="28">
        <v>1.22</v>
      </c>
      <c r="F22" s="35">
        <v>0.626</v>
      </c>
      <c r="G22" s="29">
        <v>1120.8</v>
      </c>
    </row>
    <row r="23" spans="1:7" ht="16" thickBot="1" x14ac:dyDescent="0.25">
      <c r="A23" s="27" t="s">
        <v>563</v>
      </c>
      <c r="B23" s="28">
        <v>190.5</v>
      </c>
      <c r="C23" s="28">
        <v>170.2</v>
      </c>
      <c r="D23" s="28">
        <v>73.7</v>
      </c>
      <c r="E23" s="28">
        <v>1.1200000000000001</v>
      </c>
      <c r="F23" s="35">
        <v>0.40799999999999997</v>
      </c>
      <c r="G23" s="29">
        <v>1147</v>
      </c>
    </row>
    <row r="24" spans="1:7" ht="16" thickBot="1" x14ac:dyDescent="0.25">
      <c r="A24" s="27" t="s">
        <v>560</v>
      </c>
      <c r="B24" s="28">
        <v>132.1</v>
      </c>
      <c r="C24" s="28">
        <v>127</v>
      </c>
      <c r="D24" s="28">
        <v>71.099999999999994</v>
      </c>
      <c r="E24" s="28">
        <v>1.04</v>
      </c>
      <c r="F24" s="35">
        <v>0.54900000000000004</v>
      </c>
      <c r="G24" s="29">
        <v>937.3</v>
      </c>
    </row>
    <row r="25" spans="1:7" ht="16" thickBot="1" x14ac:dyDescent="0.25">
      <c r="A25" s="27" t="s">
        <v>523</v>
      </c>
      <c r="B25" s="28">
        <v>152.4</v>
      </c>
      <c r="C25" s="28">
        <v>91.4</v>
      </c>
      <c r="D25" s="28">
        <v>92.7</v>
      </c>
      <c r="E25" s="28">
        <v>1.67</v>
      </c>
      <c r="F25" s="35">
        <v>0.76</v>
      </c>
      <c r="G25" s="29">
        <v>507.3</v>
      </c>
    </row>
    <row r="26" spans="1:7" ht="16" thickBot="1" x14ac:dyDescent="0.25">
      <c r="A26" s="27" t="s">
        <v>512</v>
      </c>
      <c r="B26" s="28">
        <v>106.7</v>
      </c>
      <c r="C26" s="28">
        <v>101.6</v>
      </c>
      <c r="D26" s="28">
        <v>135.9</v>
      </c>
      <c r="E26" s="28">
        <v>1.05</v>
      </c>
      <c r="F26" s="35">
        <v>1.3049999999999999</v>
      </c>
      <c r="G26" s="29">
        <v>578.4</v>
      </c>
    </row>
    <row r="27" spans="1:7" ht="16" thickBot="1" x14ac:dyDescent="0.25">
      <c r="A27" s="27" t="s">
        <v>504</v>
      </c>
      <c r="B27" s="28">
        <v>104.1</v>
      </c>
      <c r="C27" s="28">
        <v>104.1</v>
      </c>
      <c r="D27" s="28">
        <v>74.900000000000006</v>
      </c>
      <c r="E27" s="28">
        <v>1</v>
      </c>
      <c r="F27" s="35">
        <v>0.72</v>
      </c>
      <c r="G27" s="29">
        <v>638.20000000000005</v>
      </c>
    </row>
    <row r="28" spans="1:7" ht="16" thickBot="1" x14ac:dyDescent="0.25">
      <c r="A28" s="27" t="s">
        <v>525</v>
      </c>
      <c r="B28" s="28">
        <v>116.8</v>
      </c>
      <c r="C28" s="28">
        <v>116.8</v>
      </c>
      <c r="D28" s="28">
        <v>90.2</v>
      </c>
      <c r="E28" s="28">
        <v>1</v>
      </c>
      <c r="F28" s="35">
        <v>0.97499999999999998</v>
      </c>
      <c r="G28" s="29">
        <v>483.4</v>
      </c>
    </row>
    <row r="29" spans="1:7" ht="16" thickBot="1" x14ac:dyDescent="0.25">
      <c r="A29" s="27" t="s">
        <v>489</v>
      </c>
      <c r="B29" s="28">
        <v>152.4</v>
      </c>
      <c r="C29" s="28">
        <v>104.1</v>
      </c>
      <c r="D29" s="28">
        <v>120.7</v>
      </c>
      <c r="E29" s="28">
        <v>1.46</v>
      </c>
      <c r="F29" s="35">
        <v>0.94099999999999995</v>
      </c>
      <c r="G29" s="29">
        <v>752</v>
      </c>
    </row>
    <row r="30" spans="1:7" ht="16" thickBot="1" x14ac:dyDescent="0.25">
      <c r="A30" s="27" t="s">
        <v>598</v>
      </c>
      <c r="B30" s="28">
        <v>111.8</v>
      </c>
      <c r="C30" s="28">
        <v>106.7</v>
      </c>
      <c r="D30" s="28">
        <v>121.9</v>
      </c>
      <c r="E30" s="28">
        <v>1.05</v>
      </c>
      <c r="F30" s="35">
        <v>1.1160000000000001</v>
      </c>
      <c r="G30" s="29">
        <v>570.79999999999995</v>
      </c>
    </row>
    <row r="31" spans="1:7" ht="16" thickBot="1" x14ac:dyDescent="0.25">
      <c r="A31" s="27" t="s">
        <v>599</v>
      </c>
      <c r="B31" s="28">
        <v>91.4</v>
      </c>
      <c r="C31" s="28">
        <v>91.4</v>
      </c>
      <c r="D31" s="28">
        <v>88.9</v>
      </c>
      <c r="E31" s="28">
        <v>1</v>
      </c>
      <c r="F31" s="35">
        <v>0.97199999999999998</v>
      </c>
      <c r="G31" s="29">
        <v>583.79999999999995</v>
      </c>
    </row>
    <row r="32" spans="1:7" ht="16" thickBot="1" x14ac:dyDescent="0.25">
      <c r="A32" s="27" t="s">
        <v>507</v>
      </c>
      <c r="B32" s="28">
        <v>83.8</v>
      </c>
      <c r="C32" s="28">
        <v>83.8</v>
      </c>
      <c r="D32" s="28">
        <v>110.5</v>
      </c>
      <c r="E32" s="28">
        <v>1</v>
      </c>
      <c r="F32" s="35">
        <v>1.3180000000000001</v>
      </c>
      <c r="G32" s="29">
        <v>609.70000000000005</v>
      </c>
    </row>
    <row r="33" spans="1:7" ht="16" thickBot="1" x14ac:dyDescent="0.25">
      <c r="A33" s="27" t="s">
        <v>524</v>
      </c>
      <c r="B33" s="28">
        <v>63.5</v>
      </c>
      <c r="C33" s="28">
        <v>63.5</v>
      </c>
      <c r="D33" s="28">
        <v>110.5</v>
      </c>
      <c r="E33" s="28">
        <v>1</v>
      </c>
      <c r="F33" s="35">
        <v>1.74</v>
      </c>
      <c r="G33" s="29">
        <v>503.2</v>
      </c>
    </row>
    <row r="34" spans="1:7" ht="16" thickBot="1" x14ac:dyDescent="0.25">
      <c r="A34" s="27" t="s">
        <v>520</v>
      </c>
      <c r="B34" s="28">
        <v>127</v>
      </c>
      <c r="C34" s="28">
        <v>127</v>
      </c>
      <c r="D34" s="28">
        <v>82.6</v>
      </c>
      <c r="E34" s="28">
        <v>1</v>
      </c>
      <c r="F34" s="35">
        <v>0.65</v>
      </c>
      <c r="G34" s="29">
        <v>522.9</v>
      </c>
    </row>
    <row r="35" spans="1:7" ht="16" thickBot="1" x14ac:dyDescent="0.25">
      <c r="A35" s="27" t="s">
        <v>494</v>
      </c>
      <c r="B35" s="28">
        <v>88.9</v>
      </c>
      <c r="C35" s="28">
        <v>88.9</v>
      </c>
      <c r="D35" s="28">
        <v>116.8</v>
      </c>
      <c r="E35" s="28">
        <v>1</v>
      </c>
      <c r="F35" s="35">
        <v>1.3140000000000001</v>
      </c>
      <c r="G35" s="29">
        <v>725.2</v>
      </c>
    </row>
    <row r="36" spans="1:7" ht="16" thickBot="1" x14ac:dyDescent="0.25">
      <c r="A36" s="27" t="s">
        <v>477</v>
      </c>
      <c r="B36" s="28">
        <v>121.9</v>
      </c>
      <c r="C36" s="28">
        <v>99.1</v>
      </c>
      <c r="D36" s="28">
        <v>106.7</v>
      </c>
      <c r="E36" s="28">
        <v>1.23</v>
      </c>
      <c r="F36" s="35">
        <v>0.96599999999999997</v>
      </c>
      <c r="G36" s="29">
        <v>1011.9</v>
      </c>
    </row>
    <row r="37" spans="1:7" ht="16" thickBot="1" x14ac:dyDescent="0.25">
      <c r="A37" s="27" t="s">
        <v>509</v>
      </c>
      <c r="B37" s="28">
        <v>132.1</v>
      </c>
      <c r="C37" s="28">
        <v>132.1</v>
      </c>
      <c r="D37" s="28">
        <v>87</v>
      </c>
      <c r="E37" s="28">
        <v>1</v>
      </c>
      <c r="F37" s="35">
        <v>0.65900000000000003</v>
      </c>
      <c r="G37" s="29">
        <v>596</v>
      </c>
    </row>
    <row r="38" spans="1:7" ht="16" thickBot="1" x14ac:dyDescent="0.25">
      <c r="A38" s="27" t="s">
        <v>519</v>
      </c>
      <c r="B38" s="28">
        <v>119.4</v>
      </c>
      <c r="C38" s="28">
        <v>119.4</v>
      </c>
      <c r="D38" s="28">
        <v>94.6</v>
      </c>
      <c r="E38" s="28">
        <v>1</v>
      </c>
      <c r="F38" s="35">
        <v>0.79300000000000004</v>
      </c>
      <c r="G38" s="29">
        <v>529.5</v>
      </c>
    </row>
    <row r="39" spans="1:7" ht="16" thickBot="1" x14ac:dyDescent="0.25">
      <c r="A39" s="27" t="s">
        <v>496</v>
      </c>
      <c r="B39" s="28">
        <v>132.1</v>
      </c>
      <c r="C39" s="28">
        <v>132.1</v>
      </c>
      <c r="D39" s="28">
        <v>99.7</v>
      </c>
      <c r="E39" s="28">
        <v>1</v>
      </c>
      <c r="F39" s="35">
        <v>0.755</v>
      </c>
      <c r="G39" s="29">
        <v>683</v>
      </c>
    </row>
    <row r="40" spans="1:7" ht="16" thickBot="1" x14ac:dyDescent="0.25">
      <c r="A40" s="27" t="s">
        <v>106</v>
      </c>
      <c r="B40" s="28">
        <v>152.4</v>
      </c>
      <c r="C40" s="28">
        <v>152.4</v>
      </c>
      <c r="D40" s="28">
        <v>77.5</v>
      </c>
      <c r="E40" s="28">
        <v>1</v>
      </c>
      <c r="F40" s="35">
        <v>0.50800000000000001</v>
      </c>
      <c r="G40" s="29">
        <v>950</v>
      </c>
    </row>
    <row r="41" spans="1:7" ht="16" thickBot="1" x14ac:dyDescent="0.25">
      <c r="A41" s="27" t="s">
        <v>505</v>
      </c>
      <c r="B41" s="28">
        <v>127</v>
      </c>
      <c r="C41" s="28">
        <v>106.7</v>
      </c>
      <c r="D41" s="28">
        <v>78.7</v>
      </c>
      <c r="E41" s="28">
        <v>1.19</v>
      </c>
      <c r="F41" s="35">
        <v>0.67400000000000004</v>
      </c>
      <c r="G41" s="29">
        <v>626</v>
      </c>
    </row>
    <row r="42" spans="1:7" ht="16" thickBot="1" x14ac:dyDescent="0.25">
      <c r="A42" s="27" t="s">
        <v>479</v>
      </c>
      <c r="B42" s="28">
        <v>139.69999999999999</v>
      </c>
      <c r="C42" s="28">
        <v>139.69999999999999</v>
      </c>
      <c r="D42" s="28">
        <v>76.8</v>
      </c>
      <c r="E42" s="28">
        <v>1</v>
      </c>
      <c r="F42" s="35">
        <v>0.55000000000000004</v>
      </c>
      <c r="G42" s="29">
        <v>976.6</v>
      </c>
    </row>
    <row r="43" spans="1:7" ht="16" thickBot="1" x14ac:dyDescent="0.25">
      <c r="A43" s="27" t="s">
        <v>502</v>
      </c>
      <c r="B43" s="28">
        <v>121.9</v>
      </c>
      <c r="C43" s="28">
        <v>121.9</v>
      </c>
      <c r="D43" s="28">
        <v>76.8</v>
      </c>
      <c r="E43" s="28">
        <v>1</v>
      </c>
      <c r="F43" s="35">
        <v>0.63</v>
      </c>
      <c r="G43" s="29">
        <v>645.9</v>
      </c>
    </row>
    <row r="44" spans="1:7" ht="16" thickBot="1" x14ac:dyDescent="0.25">
      <c r="A44" s="27" t="s">
        <v>480</v>
      </c>
      <c r="B44" s="28">
        <v>167.6</v>
      </c>
      <c r="C44" s="28">
        <v>114.3</v>
      </c>
      <c r="D44" s="28">
        <v>125.1</v>
      </c>
      <c r="E44" s="28">
        <v>1.47</v>
      </c>
      <c r="F44" s="35">
        <v>0.88700000000000001</v>
      </c>
      <c r="G44" s="29">
        <v>941.3</v>
      </c>
    </row>
    <row r="45" spans="1:7" ht="16" thickBot="1" x14ac:dyDescent="0.25">
      <c r="A45" s="27" t="s">
        <v>506</v>
      </c>
      <c r="B45" s="28">
        <v>121.9</v>
      </c>
      <c r="C45" s="28">
        <v>121.9</v>
      </c>
      <c r="D45" s="28">
        <v>104.8</v>
      </c>
      <c r="E45" s="28">
        <v>1</v>
      </c>
      <c r="F45" s="35">
        <v>0.85899999999999999</v>
      </c>
      <c r="G45" s="29">
        <v>611.6</v>
      </c>
    </row>
    <row r="46" spans="1:7" ht="16" thickBot="1" x14ac:dyDescent="0.25">
      <c r="A46" s="27" t="s">
        <v>510</v>
      </c>
      <c r="B46" s="28">
        <v>124.5</v>
      </c>
      <c r="C46" s="28">
        <v>124.5</v>
      </c>
      <c r="D46" s="28">
        <v>69.2</v>
      </c>
      <c r="E46" s="28">
        <v>1</v>
      </c>
      <c r="F46" s="35">
        <v>0.55600000000000005</v>
      </c>
      <c r="G46" s="29">
        <v>594.70000000000005</v>
      </c>
    </row>
    <row r="47" spans="1:7" ht="16" thickBot="1" x14ac:dyDescent="0.25">
      <c r="A47" s="27" t="s">
        <v>526</v>
      </c>
      <c r="B47" s="28">
        <v>106.7</v>
      </c>
      <c r="C47" s="28">
        <v>106.7</v>
      </c>
      <c r="D47" s="28">
        <v>69.2</v>
      </c>
      <c r="E47" s="28">
        <v>1</v>
      </c>
      <c r="F47" s="35">
        <v>0.64900000000000002</v>
      </c>
      <c r="G47" s="29">
        <v>483</v>
      </c>
    </row>
    <row r="48" spans="1:7" ht="16" thickBot="1" x14ac:dyDescent="0.25">
      <c r="A48" s="27" t="s">
        <v>498</v>
      </c>
      <c r="B48" s="28">
        <v>127</v>
      </c>
      <c r="C48" s="28">
        <v>127</v>
      </c>
      <c r="D48" s="28">
        <v>104.8</v>
      </c>
      <c r="E48" s="28">
        <v>1</v>
      </c>
      <c r="F48" s="35">
        <v>0.82499999999999996</v>
      </c>
      <c r="G48" s="29">
        <v>663.6</v>
      </c>
    </row>
    <row r="49" spans="1:7" ht="16" thickBot="1" x14ac:dyDescent="0.25">
      <c r="A49" s="27" t="s">
        <v>513</v>
      </c>
      <c r="B49" s="28">
        <v>127</v>
      </c>
      <c r="C49" s="28">
        <v>127</v>
      </c>
      <c r="D49" s="28">
        <v>66.7</v>
      </c>
      <c r="E49" s="28">
        <v>1</v>
      </c>
      <c r="F49" s="35">
        <v>0.52500000000000002</v>
      </c>
      <c r="G49" s="29">
        <v>577.5</v>
      </c>
    </row>
    <row r="50" spans="1:7" ht="16" thickBot="1" x14ac:dyDescent="0.25">
      <c r="A50" s="27" t="s">
        <v>517</v>
      </c>
      <c r="B50" s="28">
        <v>129.5</v>
      </c>
      <c r="C50" s="28">
        <v>121.9</v>
      </c>
      <c r="D50" s="28">
        <v>64.099999999999994</v>
      </c>
      <c r="E50" s="28">
        <v>1.06</v>
      </c>
      <c r="F50" s="35">
        <v>0.51</v>
      </c>
      <c r="G50" s="29">
        <v>535.9</v>
      </c>
    </row>
    <row r="51" spans="1:7" ht="16" thickBot="1" x14ac:dyDescent="0.25">
      <c r="A51" s="27" t="s">
        <v>518</v>
      </c>
      <c r="B51" s="28">
        <v>134.6</v>
      </c>
      <c r="C51" s="28">
        <v>96.5</v>
      </c>
      <c r="D51" s="28">
        <v>104.8</v>
      </c>
      <c r="E51" s="28">
        <v>1.39</v>
      </c>
      <c r="F51" s="35">
        <v>0.90700000000000003</v>
      </c>
      <c r="G51" s="29">
        <v>534.6</v>
      </c>
    </row>
    <row r="52" spans="1:7" ht="16" thickBot="1" x14ac:dyDescent="0.25">
      <c r="A52" s="27" t="s">
        <v>521</v>
      </c>
      <c r="B52" s="28">
        <v>106.7</v>
      </c>
      <c r="C52" s="28">
        <v>106.7</v>
      </c>
      <c r="D52" s="28">
        <v>71.099999999999994</v>
      </c>
      <c r="E52" s="28">
        <v>1</v>
      </c>
      <c r="F52" s="35">
        <v>0.66700000000000004</v>
      </c>
      <c r="G52" s="29">
        <v>522.29999999999995</v>
      </c>
    </row>
    <row r="53" spans="1:7" ht="16" thickBot="1" x14ac:dyDescent="0.25">
      <c r="A53" s="33" t="s">
        <v>409</v>
      </c>
      <c r="B53" s="31">
        <v>154.94</v>
      </c>
      <c r="C53" s="31">
        <v>154.94</v>
      </c>
      <c r="D53" s="31">
        <v>75.564999999999998</v>
      </c>
      <c r="E53" s="35">
        <v>1</v>
      </c>
      <c r="F53" s="35">
        <v>0.48770491803278698</v>
      </c>
      <c r="G53" s="32">
        <v>749.32259237710696</v>
      </c>
    </row>
    <row r="54" spans="1:7" ht="16" thickBot="1" x14ac:dyDescent="0.25">
      <c r="A54" s="27" t="s">
        <v>471</v>
      </c>
      <c r="B54" s="28">
        <v>160</v>
      </c>
      <c r="C54" s="28">
        <v>160</v>
      </c>
      <c r="D54" s="28">
        <v>114.9</v>
      </c>
      <c r="E54" s="28">
        <v>1</v>
      </c>
      <c r="F54" s="35">
        <v>0.71799999999999997</v>
      </c>
      <c r="G54" s="29">
        <v>1155.7</v>
      </c>
    </row>
    <row r="55" spans="1:7" ht="16" thickBot="1" x14ac:dyDescent="0.25">
      <c r="A55" s="27" t="s">
        <v>492</v>
      </c>
      <c r="B55" s="28">
        <v>132.1</v>
      </c>
      <c r="C55" s="28">
        <v>132.1</v>
      </c>
      <c r="D55" s="28">
        <v>84.5</v>
      </c>
      <c r="E55" s="28">
        <v>1</v>
      </c>
      <c r="F55" s="35">
        <v>0.63900000000000001</v>
      </c>
      <c r="G55" s="29">
        <v>736.6</v>
      </c>
    </row>
    <row r="56" spans="1:7" ht="16" thickBot="1" x14ac:dyDescent="0.25">
      <c r="A56" s="27" t="s">
        <v>478</v>
      </c>
      <c r="B56" s="28">
        <v>152.4</v>
      </c>
      <c r="C56" s="28">
        <v>152.4</v>
      </c>
      <c r="D56" s="28">
        <v>87</v>
      </c>
      <c r="E56" s="28">
        <v>1</v>
      </c>
      <c r="F56" s="35">
        <v>0.57099999999999995</v>
      </c>
      <c r="G56" s="29">
        <v>979.9</v>
      </c>
    </row>
    <row r="57" spans="1:7" ht="16" thickBot="1" x14ac:dyDescent="0.25">
      <c r="A57" s="27" t="s">
        <v>482</v>
      </c>
      <c r="B57" s="28">
        <v>165.1</v>
      </c>
      <c r="C57" s="28">
        <v>137.19999999999999</v>
      </c>
      <c r="D57" s="28">
        <v>97.2</v>
      </c>
      <c r="E57" s="28">
        <v>1.2</v>
      </c>
      <c r="F57" s="35">
        <v>0.64300000000000002</v>
      </c>
      <c r="G57" s="29">
        <v>864</v>
      </c>
    </row>
    <row r="58" spans="1:7" ht="16" thickBot="1" x14ac:dyDescent="0.25">
      <c r="A58" s="27" t="s">
        <v>515</v>
      </c>
      <c r="B58" s="28">
        <v>94</v>
      </c>
      <c r="C58" s="28">
        <v>94</v>
      </c>
      <c r="D58" s="28">
        <v>81.3</v>
      </c>
      <c r="E58" s="28">
        <v>1</v>
      </c>
      <c r="F58" s="35">
        <v>0.86499999999999999</v>
      </c>
      <c r="G58" s="29">
        <v>563.79999999999995</v>
      </c>
    </row>
    <row r="59" spans="1:7" ht="16" thickBot="1" x14ac:dyDescent="0.25">
      <c r="A59" s="27" t="s">
        <v>491</v>
      </c>
      <c r="B59" s="28">
        <v>109.2</v>
      </c>
      <c r="C59" s="28">
        <v>109.2</v>
      </c>
      <c r="D59" s="28">
        <v>79.400000000000006</v>
      </c>
      <c r="E59" s="28">
        <v>1</v>
      </c>
      <c r="F59" s="35">
        <v>0.72699999999999998</v>
      </c>
      <c r="G59" s="29">
        <v>743.7</v>
      </c>
    </row>
    <row r="60" spans="1:7" ht="16" thickBot="1" x14ac:dyDescent="0.25">
      <c r="A60" s="27" t="s">
        <v>484</v>
      </c>
      <c r="B60" s="28">
        <v>137.19999999999999</v>
      </c>
      <c r="C60" s="28">
        <v>137.19999999999999</v>
      </c>
      <c r="D60" s="28">
        <v>112.4</v>
      </c>
      <c r="E60" s="28">
        <v>1</v>
      </c>
      <c r="F60" s="35">
        <v>0.81899999999999995</v>
      </c>
      <c r="G60" s="29">
        <v>830.4</v>
      </c>
    </row>
    <row r="61" spans="1:7" ht="16" thickBot="1" x14ac:dyDescent="0.25">
      <c r="A61" s="27" t="s">
        <v>501</v>
      </c>
      <c r="B61" s="28">
        <v>127</v>
      </c>
      <c r="C61" s="28">
        <v>111.8</v>
      </c>
      <c r="D61" s="28">
        <v>116.8</v>
      </c>
      <c r="E61" s="28">
        <v>1.1399999999999999</v>
      </c>
      <c r="F61" s="35">
        <v>0.97899999999999998</v>
      </c>
      <c r="G61" s="29">
        <v>651.20000000000005</v>
      </c>
    </row>
    <row r="62" spans="1:7" ht="16" thickBot="1" x14ac:dyDescent="0.25">
      <c r="A62" s="27" t="s">
        <v>486</v>
      </c>
      <c r="B62" s="28">
        <v>132.1</v>
      </c>
      <c r="C62" s="28">
        <v>132.1</v>
      </c>
      <c r="D62" s="28">
        <v>115.6</v>
      </c>
      <c r="E62" s="28">
        <v>1</v>
      </c>
      <c r="F62" s="35">
        <v>0.875</v>
      </c>
      <c r="G62" s="29">
        <v>791.7</v>
      </c>
    </row>
    <row r="63" spans="1:7" ht="16" thickBot="1" x14ac:dyDescent="0.25">
      <c r="A63" s="27" t="s">
        <v>493</v>
      </c>
      <c r="B63" s="28">
        <v>101.6</v>
      </c>
      <c r="C63" s="28">
        <v>101.6</v>
      </c>
      <c r="D63" s="28">
        <v>96.5</v>
      </c>
      <c r="E63" s="28">
        <v>1</v>
      </c>
      <c r="F63" s="35">
        <v>0.95</v>
      </c>
      <c r="G63" s="29">
        <v>725.3</v>
      </c>
    </row>
    <row r="64" spans="1:7" ht="16" thickBot="1" x14ac:dyDescent="0.25">
      <c r="A64" s="34" t="s">
        <v>98</v>
      </c>
      <c r="B64" s="38">
        <v>182.88</v>
      </c>
      <c r="C64" s="38">
        <v>83.82</v>
      </c>
      <c r="D64" s="38">
        <v>63.5</v>
      </c>
      <c r="E64" s="39">
        <v>2.1818181818181799</v>
      </c>
      <c r="F64" s="39">
        <v>0.476190476190476</v>
      </c>
      <c r="G64" s="40">
        <v>520.28470599991499</v>
      </c>
    </row>
    <row r="65" spans="1:7" ht="16" thickBot="1" x14ac:dyDescent="0.25">
      <c r="A65" s="27" t="s">
        <v>497</v>
      </c>
      <c r="B65" s="25">
        <v>96.5</v>
      </c>
      <c r="C65" s="25">
        <v>76.2</v>
      </c>
      <c r="D65" s="25">
        <v>114.9</v>
      </c>
      <c r="E65" s="25">
        <v>1.27</v>
      </c>
      <c r="F65" s="45">
        <v>1.331</v>
      </c>
      <c r="G65" s="26">
        <v>663.9</v>
      </c>
    </row>
    <row r="66" spans="1:7" ht="16" thickBot="1" x14ac:dyDescent="0.25">
      <c r="A66" s="27" t="s">
        <v>473</v>
      </c>
      <c r="B66" s="25">
        <v>149.9</v>
      </c>
      <c r="C66" s="25">
        <v>149.9</v>
      </c>
      <c r="D66" s="25">
        <v>87</v>
      </c>
      <c r="E66" s="25">
        <v>1</v>
      </c>
      <c r="F66" s="45">
        <v>0.58099999999999996</v>
      </c>
      <c r="G66" s="26">
        <v>1112</v>
      </c>
    </row>
    <row r="67" spans="1:7" ht="16" thickBot="1" x14ac:dyDescent="0.25">
      <c r="A67" s="27" t="s">
        <v>514</v>
      </c>
      <c r="B67" s="25">
        <v>127</v>
      </c>
      <c r="C67" s="25">
        <v>127</v>
      </c>
      <c r="D67" s="25">
        <v>66.7</v>
      </c>
      <c r="E67" s="25">
        <v>1</v>
      </c>
      <c r="F67" s="45">
        <v>0.52500000000000002</v>
      </c>
      <c r="G67" s="26">
        <v>577.5</v>
      </c>
    </row>
    <row r="68" spans="1:7" ht="16" thickBot="1" x14ac:dyDescent="0.25">
      <c r="A68" s="27" t="s">
        <v>500</v>
      </c>
      <c r="B68" s="25">
        <v>104.1</v>
      </c>
      <c r="C68" s="25">
        <v>104.1</v>
      </c>
      <c r="D68" s="25">
        <v>76.8</v>
      </c>
      <c r="E68" s="25">
        <v>1</v>
      </c>
      <c r="F68" s="45">
        <v>0.73799999999999999</v>
      </c>
      <c r="G68" s="26">
        <v>654.5</v>
      </c>
    </row>
    <row r="69" spans="1:7" ht="16" thickBot="1" x14ac:dyDescent="0.25">
      <c r="A69" s="27" t="s">
        <v>481</v>
      </c>
      <c r="B69" s="25">
        <v>142.19999999999999</v>
      </c>
      <c r="C69" s="25">
        <v>142.19999999999999</v>
      </c>
      <c r="D69" s="25">
        <v>109.9</v>
      </c>
      <c r="E69" s="25">
        <v>1</v>
      </c>
      <c r="F69" s="45">
        <v>0.77200000000000002</v>
      </c>
      <c r="G69" s="26">
        <v>872.8</v>
      </c>
    </row>
    <row r="70" spans="1:7" ht="15" customHeight="1" thickBot="1" x14ac:dyDescent="0.25">
      <c r="A70" s="30" t="s">
        <v>488</v>
      </c>
      <c r="B70" s="25">
        <v>111.8</v>
      </c>
      <c r="C70" s="25">
        <v>111.8</v>
      </c>
      <c r="D70" s="25">
        <v>104.8</v>
      </c>
      <c r="E70" s="25">
        <v>1</v>
      </c>
      <c r="F70" s="45">
        <v>0.93799999999999994</v>
      </c>
      <c r="G70" s="26">
        <v>773</v>
      </c>
    </row>
    <row r="71" spans="1:7" ht="16" thickBot="1" x14ac:dyDescent="0.25">
      <c r="A71" s="37" t="s">
        <v>472</v>
      </c>
      <c r="B71" s="23">
        <v>157.5</v>
      </c>
      <c r="C71" s="23">
        <v>157.5</v>
      </c>
      <c r="D71" s="23">
        <v>117.5</v>
      </c>
      <c r="E71" s="23">
        <v>1</v>
      </c>
      <c r="F71" s="102">
        <v>0.746</v>
      </c>
      <c r="G71" s="23">
        <v>1144.0999999999999</v>
      </c>
    </row>
    <row r="72" spans="1:7" x14ac:dyDescent="0.2">
      <c r="A72" s="27" t="s">
        <v>508</v>
      </c>
      <c r="B72" s="23">
        <v>127</v>
      </c>
      <c r="C72" s="23">
        <v>127</v>
      </c>
      <c r="D72" s="23">
        <v>95.3</v>
      </c>
      <c r="E72" s="23">
        <v>1</v>
      </c>
      <c r="F72" s="102">
        <v>0.75</v>
      </c>
      <c r="G72" s="24">
        <v>603.29999999999995</v>
      </c>
    </row>
    <row r="73" spans="1:7" x14ac:dyDescent="0.2">
      <c r="A73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24F1C-807A-495D-BF20-2369D549033D}">
  <sheetPr codeName="Sheet17"/>
  <dimension ref="A1:G22"/>
  <sheetViews>
    <sheetView tabSelected="1" workbookViewId="0">
      <pane ySplit="2" topLeftCell="A3" activePane="bottomLeft" state="frozen"/>
      <selection pane="bottomLeft" activeCell="L32" sqref="L32"/>
    </sheetView>
  </sheetViews>
  <sheetFormatPr baseColWidth="10" defaultColWidth="8.83203125" defaultRowHeight="15" x14ac:dyDescent="0.2"/>
  <cols>
    <col min="2" max="2" width="13" customWidth="1"/>
    <col min="3" max="3" width="12.33203125" customWidth="1"/>
    <col min="4" max="4" width="19.1640625" customWidth="1"/>
    <col min="7" max="7" width="24.83203125" customWidth="1"/>
  </cols>
  <sheetData>
    <row r="1" spans="1:7" ht="19" x14ac:dyDescent="0.25">
      <c r="A1" s="89" t="s">
        <v>786</v>
      </c>
    </row>
    <row r="2" spans="1:7" x14ac:dyDescent="0.2">
      <c r="A2" s="5" t="s">
        <v>13</v>
      </c>
      <c r="B2" s="6" t="s">
        <v>8</v>
      </c>
      <c r="C2" s="6" t="s">
        <v>9</v>
      </c>
      <c r="D2" s="6" t="s">
        <v>7</v>
      </c>
      <c r="E2" s="7" t="s">
        <v>10</v>
      </c>
      <c r="F2" s="7" t="s">
        <v>11</v>
      </c>
      <c r="G2" s="8" t="s">
        <v>12</v>
      </c>
    </row>
    <row r="3" spans="1:7" x14ac:dyDescent="0.2">
      <c r="A3" t="s">
        <v>537</v>
      </c>
      <c r="B3" s="2">
        <v>137.16</v>
      </c>
      <c r="C3" s="2">
        <v>119.38</v>
      </c>
      <c r="D3" s="2">
        <v>102.87</v>
      </c>
      <c r="E3" s="1">
        <v>1.1489361702127701</v>
      </c>
      <c r="F3" s="1">
        <v>0.80198019801980203</v>
      </c>
      <c r="G3" s="2">
        <v>1485.7084036761</v>
      </c>
    </row>
    <row r="4" spans="1:7" x14ac:dyDescent="0.2">
      <c r="A4" t="s">
        <v>527</v>
      </c>
      <c r="B4" s="2">
        <v>157.47999999999999</v>
      </c>
      <c r="C4" s="2">
        <v>152.4</v>
      </c>
      <c r="D4" s="2">
        <v>123.19</v>
      </c>
      <c r="E4" s="1">
        <v>1.0333333333333301</v>
      </c>
      <c r="F4" s="1">
        <v>0.79508196721311497</v>
      </c>
      <c r="G4" s="2">
        <v>1198.4888515204</v>
      </c>
    </row>
    <row r="5" spans="1:7" x14ac:dyDescent="0.2">
      <c r="A5" t="s">
        <v>543</v>
      </c>
      <c r="B5" s="2">
        <v>200.66</v>
      </c>
      <c r="C5" s="2">
        <v>167.64</v>
      </c>
      <c r="D5" s="2">
        <v>92.71</v>
      </c>
      <c r="E5" s="1">
        <v>1.1969696969696999</v>
      </c>
      <c r="F5" s="1">
        <v>0.50344827586206897</v>
      </c>
      <c r="G5" s="2">
        <v>1775.5683551321899</v>
      </c>
    </row>
    <row r="6" spans="1:7" x14ac:dyDescent="0.2">
      <c r="A6" t="s">
        <v>532</v>
      </c>
      <c r="B6" s="2">
        <v>203.2</v>
      </c>
      <c r="C6" s="2">
        <v>152.4</v>
      </c>
      <c r="D6" s="2">
        <v>73.66</v>
      </c>
      <c r="E6" s="1">
        <v>1.3333333333333299</v>
      </c>
      <c r="F6" s="1">
        <v>0.41428571428571398</v>
      </c>
      <c r="G6" s="2">
        <v>1301.86366311202</v>
      </c>
    </row>
    <row r="7" spans="1:7" x14ac:dyDescent="0.2">
      <c r="A7" t="s">
        <v>529</v>
      </c>
      <c r="B7" s="2">
        <v>106.68</v>
      </c>
      <c r="C7" s="2">
        <v>91.44</v>
      </c>
      <c r="D7" s="2">
        <v>130.81</v>
      </c>
      <c r="E7" s="1">
        <v>1.1666666666666701</v>
      </c>
      <c r="F7" s="1">
        <v>1.32051282051282</v>
      </c>
      <c r="G7" s="2">
        <v>1256.7144052604999</v>
      </c>
    </row>
    <row r="8" spans="1:7" x14ac:dyDescent="0.2">
      <c r="A8" t="s">
        <v>534</v>
      </c>
      <c r="B8" s="2">
        <v>162.56</v>
      </c>
      <c r="C8" s="2">
        <v>142.24</v>
      </c>
      <c r="D8" s="2">
        <v>86.36</v>
      </c>
      <c r="E8" s="1">
        <v>1.1428571428571399</v>
      </c>
      <c r="F8" s="1">
        <v>0.56666666666666698</v>
      </c>
      <c r="G8" s="2">
        <v>1325.03032905636</v>
      </c>
    </row>
    <row r="9" spans="1:7" x14ac:dyDescent="0.2">
      <c r="A9" t="s">
        <v>536</v>
      </c>
      <c r="B9" s="2">
        <v>198.12</v>
      </c>
      <c r="C9" s="2">
        <v>177.8</v>
      </c>
      <c r="D9" s="2">
        <v>101.6</v>
      </c>
      <c r="E9" s="1">
        <v>1.1142857142857101</v>
      </c>
      <c r="F9" s="1">
        <v>0.54054054054054002</v>
      </c>
      <c r="G9" s="2">
        <v>1472.37032446235</v>
      </c>
    </row>
    <row r="10" spans="1:7" x14ac:dyDescent="0.2">
      <c r="A10" t="s">
        <v>538</v>
      </c>
      <c r="B10" s="2">
        <v>109.22</v>
      </c>
      <c r="C10" s="2">
        <v>109.22</v>
      </c>
      <c r="D10" s="2">
        <v>158.75</v>
      </c>
      <c r="E10" s="1">
        <v>1</v>
      </c>
      <c r="F10" s="1">
        <v>1.4534883720930201</v>
      </c>
      <c r="G10" s="2">
        <v>1487.3321295513999</v>
      </c>
    </row>
    <row r="11" spans="1:7" x14ac:dyDescent="0.2">
      <c r="A11" t="s">
        <v>544</v>
      </c>
      <c r="B11" s="2">
        <v>93.98</v>
      </c>
      <c r="C11" s="2">
        <v>93.98</v>
      </c>
      <c r="D11" s="2">
        <v>110.49</v>
      </c>
      <c r="E11" s="1">
        <v>1</v>
      </c>
      <c r="F11" s="1">
        <v>1.1756756756756801</v>
      </c>
      <c r="G11" s="2">
        <v>1816.1222044850099</v>
      </c>
    </row>
    <row r="12" spans="1:7" x14ac:dyDescent="0.2">
      <c r="A12" t="s">
        <v>530</v>
      </c>
      <c r="B12" s="2">
        <v>152.4</v>
      </c>
      <c r="C12" s="2">
        <v>127</v>
      </c>
      <c r="D12" s="2">
        <v>167.64</v>
      </c>
      <c r="E12" s="1">
        <v>1.2</v>
      </c>
      <c r="F12" s="1">
        <v>1.2</v>
      </c>
      <c r="G12" s="2">
        <v>1274.1666269385701</v>
      </c>
    </row>
    <row r="13" spans="1:7" x14ac:dyDescent="0.2">
      <c r="A13" t="s">
        <v>535</v>
      </c>
      <c r="B13" s="2">
        <v>175.26</v>
      </c>
      <c r="C13" s="2">
        <v>167.64</v>
      </c>
      <c r="D13" s="2">
        <v>109.855</v>
      </c>
      <c r="E13" s="1">
        <v>1.0454545454545501</v>
      </c>
      <c r="F13" s="1">
        <v>0.64074074074074105</v>
      </c>
      <c r="G13" s="2">
        <v>1333.6363164423501</v>
      </c>
    </row>
    <row r="14" spans="1:7" x14ac:dyDescent="0.2">
      <c r="A14" t="s">
        <v>545</v>
      </c>
      <c r="B14" s="2">
        <v>147.32</v>
      </c>
      <c r="C14" s="2">
        <v>147.32</v>
      </c>
      <c r="D14" s="2">
        <v>111.125</v>
      </c>
      <c r="E14" s="1">
        <v>1</v>
      </c>
      <c r="F14" s="1">
        <v>0.75431034482758597</v>
      </c>
      <c r="G14" s="2">
        <v>1894.1967001988301</v>
      </c>
    </row>
    <row r="15" spans="1:7" x14ac:dyDescent="0.2">
      <c r="A15" t="s">
        <v>539</v>
      </c>
      <c r="B15" s="2">
        <v>144.78</v>
      </c>
      <c r="C15" s="2">
        <v>144.78</v>
      </c>
      <c r="D15" s="2">
        <v>94.614999999999995</v>
      </c>
      <c r="E15" s="1">
        <v>1</v>
      </c>
      <c r="F15" s="1">
        <v>0.65350877192982404</v>
      </c>
      <c r="G15" s="2">
        <v>1557.63974309997</v>
      </c>
    </row>
    <row r="16" spans="1:7" x14ac:dyDescent="0.2">
      <c r="A16" t="s">
        <v>542</v>
      </c>
      <c r="B16" s="2">
        <v>102.87</v>
      </c>
      <c r="C16" s="2">
        <v>102.87</v>
      </c>
      <c r="D16" s="2">
        <v>122.55500000000001</v>
      </c>
      <c r="E16" s="1">
        <v>1</v>
      </c>
      <c r="F16" s="1">
        <v>1.19135802469136</v>
      </c>
      <c r="G16" s="2">
        <v>1587.72986368955</v>
      </c>
    </row>
    <row r="17" spans="1:7" x14ac:dyDescent="0.2">
      <c r="A17" t="s">
        <v>531</v>
      </c>
      <c r="B17" s="2">
        <v>154.94</v>
      </c>
      <c r="C17" s="2">
        <v>154.94</v>
      </c>
      <c r="D17" s="2">
        <v>137.79499999999999</v>
      </c>
      <c r="E17" s="1">
        <v>1</v>
      </c>
      <c r="F17" s="1">
        <v>0.88934426229508201</v>
      </c>
      <c r="G17" s="2">
        <v>1299.03379051507</v>
      </c>
    </row>
    <row r="18" spans="1:7" x14ac:dyDescent="0.2">
      <c r="A18" t="s">
        <v>541</v>
      </c>
      <c r="B18" s="2">
        <v>165.1</v>
      </c>
      <c r="C18" s="2">
        <v>116.84</v>
      </c>
      <c r="D18" s="2">
        <v>104.77500000000001</v>
      </c>
      <c r="E18" s="1">
        <v>1.4130434782608701</v>
      </c>
      <c r="F18" s="1">
        <v>0.74324324324324298</v>
      </c>
      <c r="G18" s="2">
        <v>1587.3992560609699</v>
      </c>
    </row>
    <row r="19" spans="1:7" x14ac:dyDescent="0.2">
      <c r="A19" t="s">
        <v>528</v>
      </c>
      <c r="B19" s="2">
        <v>124.46</v>
      </c>
      <c r="C19" s="2">
        <v>124.46</v>
      </c>
      <c r="D19" s="2">
        <v>104.77500000000001</v>
      </c>
      <c r="E19" s="1">
        <v>1</v>
      </c>
      <c r="F19" s="1">
        <v>0.84183673469387799</v>
      </c>
      <c r="G19" s="2">
        <v>1239.59158461383</v>
      </c>
    </row>
    <row r="20" spans="1:7" x14ac:dyDescent="0.2">
      <c r="A20" t="s">
        <v>540</v>
      </c>
      <c r="B20" s="2">
        <v>182.88</v>
      </c>
      <c r="C20" s="2">
        <v>182.88</v>
      </c>
      <c r="D20" s="2">
        <v>120.015</v>
      </c>
      <c r="E20" s="1">
        <v>1</v>
      </c>
      <c r="F20" s="1">
        <v>0.65625</v>
      </c>
      <c r="G20" s="2">
        <v>1576.2599508527301</v>
      </c>
    </row>
    <row r="21" spans="1:7" x14ac:dyDescent="0.2">
      <c r="A21" t="s">
        <v>533</v>
      </c>
      <c r="B21" s="2">
        <v>106.68</v>
      </c>
      <c r="C21" s="2">
        <v>106.68</v>
      </c>
      <c r="D21" s="2">
        <v>122.55500000000001</v>
      </c>
      <c r="E21" s="1">
        <v>1</v>
      </c>
      <c r="F21" s="1">
        <v>1.14880952380952</v>
      </c>
      <c r="G21" s="2">
        <v>1302.6929975769001</v>
      </c>
    </row>
    <row r="22" spans="1:7" x14ac:dyDescent="0.2">
      <c r="A22" s="2" t="s">
        <v>594</v>
      </c>
      <c r="B22" s="2">
        <v>172.72</v>
      </c>
      <c r="C22" s="2">
        <v>172.72</v>
      </c>
      <c r="D22" s="2">
        <v>74.930000000000007</v>
      </c>
      <c r="E22" s="13">
        <v>1</v>
      </c>
      <c r="F22" s="13">
        <v>0.43382352899999999</v>
      </c>
      <c r="G22" s="2">
        <v>1755.621427</v>
      </c>
    </row>
  </sheetData>
  <sortState xmlns:xlrd2="http://schemas.microsoft.com/office/spreadsheetml/2017/richdata2" ref="A3:G21">
    <sortCondition ref="A3:A21"/>
  </sortState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EDE34-4596-401A-8719-2F826DFA9CA2}">
  <sheetPr codeName="Sheet2"/>
  <dimension ref="A1:L43"/>
  <sheetViews>
    <sheetView workbookViewId="0">
      <pane ySplit="2" topLeftCell="A3" activePane="bottomLeft" state="frozen"/>
      <selection pane="bottomLeft"/>
    </sheetView>
  </sheetViews>
  <sheetFormatPr baseColWidth="10" defaultColWidth="8.83203125" defaultRowHeight="15" x14ac:dyDescent="0.2"/>
  <cols>
    <col min="1" max="1" width="11.1640625" customWidth="1"/>
    <col min="2" max="2" width="12.33203125" style="2" customWidth="1"/>
    <col min="3" max="4" width="11.83203125" style="2" customWidth="1"/>
    <col min="5" max="6" width="8.83203125" style="1"/>
    <col min="7" max="7" width="19.1640625" style="2" customWidth="1"/>
  </cols>
  <sheetData>
    <row r="1" spans="1:12" ht="19" x14ac:dyDescent="0.25">
      <c r="A1" s="89" t="s">
        <v>774</v>
      </c>
    </row>
    <row r="2" spans="1:12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</row>
    <row r="3" spans="1:12" x14ac:dyDescent="0.2">
      <c r="A3" t="s">
        <v>550</v>
      </c>
      <c r="B3" s="2">
        <f>CONVERT(28,"in","cm")</f>
        <v>71.12</v>
      </c>
      <c r="C3" s="2">
        <f>CONVERT(27,"in","cm")</f>
        <v>68.58</v>
      </c>
      <c r="D3" s="2">
        <v>43.18</v>
      </c>
      <c r="E3" s="1">
        <v>1.04</v>
      </c>
      <c r="F3" s="1">
        <v>0.61799999999999999</v>
      </c>
      <c r="G3" s="2">
        <v>124.9</v>
      </c>
      <c r="L3" s="10"/>
    </row>
    <row r="4" spans="1:12" x14ac:dyDescent="0.2">
      <c r="A4" t="s">
        <v>584</v>
      </c>
      <c r="B4" s="2">
        <v>93.98</v>
      </c>
      <c r="C4" s="2">
        <v>60.96</v>
      </c>
      <c r="D4" s="2">
        <v>55.88</v>
      </c>
      <c r="E4" s="1">
        <v>1.5416666670000001</v>
      </c>
      <c r="F4" s="1">
        <v>0.72131147500000004</v>
      </c>
      <c r="G4" s="2">
        <v>125.7177739</v>
      </c>
      <c r="L4" s="10"/>
    </row>
    <row r="5" spans="1:12" x14ac:dyDescent="0.2">
      <c r="A5" t="s">
        <v>66</v>
      </c>
      <c r="B5" s="2">
        <v>106.68</v>
      </c>
      <c r="C5" s="2">
        <v>88.9</v>
      </c>
      <c r="D5" s="2">
        <v>53.34</v>
      </c>
      <c r="E5" s="1">
        <v>1.2</v>
      </c>
      <c r="F5" s="1">
        <v>0.54545454545454597</v>
      </c>
      <c r="G5" s="2">
        <v>224.06027079165199</v>
      </c>
      <c r="L5" s="10"/>
    </row>
    <row r="6" spans="1:12" x14ac:dyDescent="0.2">
      <c r="A6" t="s">
        <v>47</v>
      </c>
      <c r="B6" s="2">
        <v>76.2</v>
      </c>
      <c r="C6" s="2">
        <v>53.34</v>
      </c>
      <c r="D6" s="2">
        <v>77.47</v>
      </c>
      <c r="E6" s="1">
        <v>1.4285714285714299</v>
      </c>
      <c r="F6" s="1">
        <v>1.1960784313725501</v>
      </c>
      <c r="G6" s="2">
        <v>123.65207947790201</v>
      </c>
      <c r="L6" s="10"/>
    </row>
    <row r="7" spans="1:12" x14ac:dyDescent="0.2">
      <c r="A7" t="s">
        <v>65</v>
      </c>
      <c r="B7" s="2">
        <v>91.44</v>
      </c>
      <c r="C7" s="2">
        <v>88.9</v>
      </c>
      <c r="D7" s="2">
        <v>52.07</v>
      </c>
      <c r="E7" s="1">
        <v>1.02857142857143</v>
      </c>
      <c r="F7" s="1">
        <v>0.57746478873239404</v>
      </c>
      <c r="G7" s="2">
        <v>240.14072553718199</v>
      </c>
      <c r="L7" s="10"/>
    </row>
    <row r="8" spans="1:12" x14ac:dyDescent="0.2">
      <c r="A8" s="4" t="s">
        <v>15</v>
      </c>
      <c r="B8" s="2">
        <v>88.9</v>
      </c>
      <c r="C8" s="2">
        <v>76.2</v>
      </c>
      <c r="D8" s="2">
        <v>26.67</v>
      </c>
      <c r="E8" s="1">
        <v>1.1666666666666701</v>
      </c>
      <c r="F8" s="1">
        <v>0.32307692307692298</v>
      </c>
      <c r="G8" s="2">
        <v>80.880622478168604</v>
      </c>
      <c r="L8" s="10"/>
    </row>
    <row r="9" spans="1:12" x14ac:dyDescent="0.2">
      <c r="A9" t="s">
        <v>585</v>
      </c>
      <c r="B9" s="2">
        <v>76.2</v>
      </c>
      <c r="C9" s="2">
        <v>73.66</v>
      </c>
      <c r="D9" s="2">
        <v>41.91</v>
      </c>
      <c r="E9" s="1">
        <v>1.0344827590000001</v>
      </c>
      <c r="F9" s="1">
        <v>0.55932203400000002</v>
      </c>
      <c r="G9" s="2">
        <v>130.92062089999999</v>
      </c>
      <c r="L9" s="10"/>
    </row>
    <row r="10" spans="1:12" x14ac:dyDescent="0.2">
      <c r="A10" t="s">
        <v>586</v>
      </c>
      <c r="B10" s="2">
        <v>91.44</v>
      </c>
      <c r="C10" s="2">
        <v>86.36</v>
      </c>
      <c r="D10" s="2">
        <v>43.18</v>
      </c>
      <c r="E10" s="1">
        <v>1.0588235290000001</v>
      </c>
      <c r="F10" s="1">
        <v>0.485714286</v>
      </c>
      <c r="G10" s="2">
        <v>176.05808089999999</v>
      </c>
      <c r="L10" s="10"/>
    </row>
    <row r="11" spans="1:12" x14ac:dyDescent="0.2">
      <c r="A11" s="4" t="s">
        <v>16</v>
      </c>
      <c r="B11" s="2">
        <v>106.68</v>
      </c>
      <c r="C11" s="2">
        <v>55.88</v>
      </c>
      <c r="D11" s="2">
        <v>25.4</v>
      </c>
      <c r="E11" s="1">
        <v>1.9090909090909101</v>
      </c>
      <c r="F11" s="1">
        <v>0.3125</v>
      </c>
      <c r="G11" s="2">
        <v>68.041355903184098</v>
      </c>
      <c r="L11" s="10"/>
    </row>
    <row r="12" spans="1:12" x14ac:dyDescent="0.2">
      <c r="A12" s="4" t="s">
        <v>19</v>
      </c>
      <c r="B12" s="2">
        <v>73.66</v>
      </c>
      <c r="C12" s="2">
        <v>73.66</v>
      </c>
      <c r="D12" s="2">
        <v>31.114999999999998</v>
      </c>
      <c r="E12" s="1">
        <v>1</v>
      </c>
      <c r="F12" s="1">
        <v>0.42241379310344801</v>
      </c>
      <c r="G12" s="2">
        <v>82.069656970415906</v>
      </c>
      <c r="L12" s="10"/>
    </row>
    <row r="13" spans="1:12" x14ac:dyDescent="0.2">
      <c r="A13" t="s">
        <v>50</v>
      </c>
      <c r="B13" s="2">
        <v>116.84</v>
      </c>
      <c r="C13" s="2">
        <v>116.84</v>
      </c>
      <c r="D13" s="2">
        <v>36.195</v>
      </c>
      <c r="E13" s="1">
        <v>1</v>
      </c>
      <c r="F13" s="1">
        <v>0.309782608695652</v>
      </c>
      <c r="G13" s="2">
        <v>218.86828310631401</v>
      </c>
      <c r="L13" s="10"/>
    </row>
    <row r="14" spans="1:12" x14ac:dyDescent="0.2">
      <c r="A14" s="4" t="s">
        <v>24</v>
      </c>
      <c r="B14" s="2">
        <v>76.2</v>
      </c>
      <c r="C14" s="2">
        <v>76.2</v>
      </c>
      <c r="D14" s="2">
        <v>31.114999999999998</v>
      </c>
      <c r="E14" s="1">
        <v>1</v>
      </c>
      <c r="F14" s="1">
        <v>0.40833333333333299</v>
      </c>
      <c r="G14" s="2">
        <v>86.720686917990903</v>
      </c>
      <c r="L14" s="10"/>
    </row>
    <row r="15" spans="1:12" x14ac:dyDescent="0.2">
      <c r="A15" t="s">
        <v>37</v>
      </c>
      <c r="B15" s="2">
        <v>99.06</v>
      </c>
      <c r="C15" s="2">
        <v>99.06</v>
      </c>
      <c r="D15" s="2">
        <v>46.99</v>
      </c>
      <c r="E15" s="1">
        <v>1</v>
      </c>
      <c r="F15" s="1">
        <v>0.47435897435897401</v>
      </c>
      <c r="G15" s="2">
        <v>185.00513312048901</v>
      </c>
      <c r="L15" s="10"/>
    </row>
    <row r="16" spans="1:12" x14ac:dyDescent="0.2">
      <c r="A16" t="s">
        <v>29</v>
      </c>
      <c r="B16" s="2">
        <v>109.22</v>
      </c>
      <c r="C16" s="2">
        <v>109.22</v>
      </c>
      <c r="D16" s="2">
        <v>23.495000000000001</v>
      </c>
      <c r="E16" s="1">
        <v>1</v>
      </c>
      <c r="F16" s="1">
        <v>0.21511627906976699</v>
      </c>
      <c r="G16" s="2">
        <v>116.85344060809101</v>
      </c>
      <c r="L16" s="10"/>
    </row>
    <row r="17" spans="1:12" x14ac:dyDescent="0.2">
      <c r="A17" t="s">
        <v>31</v>
      </c>
      <c r="B17" s="2">
        <v>86.36</v>
      </c>
      <c r="C17" s="2">
        <v>86.36</v>
      </c>
      <c r="D17" s="2">
        <v>31.114999999999998</v>
      </c>
      <c r="E17" s="1">
        <v>1</v>
      </c>
      <c r="F17" s="1">
        <v>0.36029411764705899</v>
      </c>
      <c r="G17" s="2">
        <v>182.25730913209199</v>
      </c>
      <c r="L17" s="10"/>
    </row>
    <row r="18" spans="1:12" x14ac:dyDescent="0.2">
      <c r="A18" s="4" t="s">
        <v>20</v>
      </c>
      <c r="B18" s="2">
        <v>71.12</v>
      </c>
      <c r="C18" s="2">
        <v>71.12</v>
      </c>
      <c r="D18" s="2">
        <v>28.574999999999999</v>
      </c>
      <c r="E18" s="1">
        <v>1</v>
      </c>
      <c r="F18" s="1">
        <v>0.40178571428571402</v>
      </c>
      <c r="G18" s="2">
        <v>68.975128057711402</v>
      </c>
      <c r="L18" s="10"/>
    </row>
    <row r="19" spans="1:12" x14ac:dyDescent="0.2">
      <c r="A19" t="s">
        <v>48</v>
      </c>
      <c r="B19" s="2">
        <v>137.16</v>
      </c>
      <c r="C19" s="2">
        <v>137.16</v>
      </c>
      <c r="D19" s="2">
        <v>31.114999999999998</v>
      </c>
      <c r="E19" s="1">
        <v>1</v>
      </c>
      <c r="F19" s="1">
        <v>0.226851851851852</v>
      </c>
      <c r="G19" s="2">
        <v>245.64401529614699</v>
      </c>
      <c r="L19" s="10"/>
    </row>
    <row r="20" spans="1:12" x14ac:dyDescent="0.2">
      <c r="A20" t="s">
        <v>46</v>
      </c>
      <c r="B20" s="2">
        <v>76.2</v>
      </c>
      <c r="C20" s="2">
        <v>76.2</v>
      </c>
      <c r="D20" s="2">
        <v>43.814999999999998</v>
      </c>
      <c r="E20" s="1">
        <v>1</v>
      </c>
      <c r="F20" s="1">
        <v>0.57499999999999996</v>
      </c>
      <c r="G20" s="2">
        <v>145.86312045203599</v>
      </c>
      <c r="L20" s="10"/>
    </row>
    <row r="21" spans="1:12" x14ac:dyDescent="0.2">
      <c r="A21" t="s">
        <v>42</v>
      </c>
      <c r="B21" s="2">
        <v>76.2</v>
      </c>
      <c r="C21" s="2">
        <v>76.2</v>
      </c>
      <c r="D21" s="2">
        <v>41.274999999999999</v>
      </c>
      <c r="E21" s="1">
        <v>1</v>
      </c>
      <c r="F21" s="1">
        <v>0.54166666666666696</v>
      </c>
      <c r="G21" s="2">
        <v>188.22916079774299</v>
      </c>
      <c r="L21" s="10"/>
    </row>
    <row r="22" spans="1:12" x14ac:dyDescent="0.2">
      <c r="A22" t="s">
        <v>36</v>
      </c>
      <c r="B22" s="2">
        <v>93.98</v>
      </c>
      <c r="C22" s="2">
        <v>93.98</v>
      </c>
      <c r="D22" s="2">
        <v>43.814999999999998</v>
      </c>
      <c r="E22" s="1">
        <v>1</v>
      </c>
      <c r="F22" s="1">
        <v>0.46621621621621601</v>
      </c>
      <c r="G22" s="2">
        <v>196.01050604123401</v>
      </c>
      <c r="L22" s="10"/>
    </row>
    <row r="23" spans="1:12" x14ac:dyDescent="0.2">
      <c r="A23" t="s">
        <v>30</v>
      </c>
      <c r="B23" s="2">
        <v>116.84</v>
      </c>
      <c r="C23" s="2">
        <v>104.14</v>
      </c>
      <c r="D23" s="2">
        <v>36.195</v>
      </c>
      <c r="E23" s="1">
        <v>1.1219512195121999</v>
      </c>
      <c r="F23" s="1">
        <v>0.32758620689655199</v>
      </c>
      <c r="G23" s="2">
        <v>156.01462476514499</v>
      </c>
      <c r="L23" s="10"/>
    </row>
    <row r="24" spans="1:12" x14ac:dyDescent="0.2">
      <c r="A24" t="s">
        <v>40</v>
      </c>
      <c r="B24" s="2">
        <v>71.12</v>
      </c>
      <c r="C24" s="2">
        <v>71.12</v>
      </c>
      <c r="D24" s="2">
        <v>36.195</v>
      </c>
      <c r="E24" s="1">
        <v>1</v>
      </c>
      <c r="F24" s="1">
        <v>0.50892857142856995</v>
      </c>
      <c r="G24" s="2">
        <v>124.224810941526</v>
      </c>
      <c r="L24" s="10"/>
    </row>
    <row r="25" spans="1:12" x14ac:dyDescent="0.2">
      <c r="A25" t="s">
        <v>32</v>
      </c>
      <c r="B25" s="2">
        <v>99.06</v>
      </c>
      <c r="C25" s="2">
        <v>99.06</v>
      </c>
      <c r="D25" s="2">
        <v>36.195</v>
      </c>
      <c r="E25" s="1">
        <v>1</v>
      </c>
      <c r="F25" s="1">
        <v>0.36538461538461497</v>
      </c>
      <c r="G25" s="2">
        <v>164.30595841866099</v>
      </c>
      <c r="L25" s="10"/>
    </row>
    <row r="26" spans="1:12" x14ac:dyDescent="0.2">
      <c r="A26" t="s">
        <v>51</v>
      </c>
      <c r="B26" s="2">
        <v>86.36</v>
      </c>
      <c r="C26" s="2">
        <v>86.36</v>
      </c>
      <c r="D26" s="2">
        <v>38.734999999999999</v>
      </c>
      <c r="E26" s="1">
        <v>1</v>
      </c>
      <c r="F26" s="1">
        <v>0.44852941176471001</v>
      </c>
      <c r="G26" s="2">
        <v>226.891752184849</v>
      </c>
      <c r="L26" s="10"/>
    </row>
    <row r="27" spans="1:12" x14ac:dyDescent="0.2">
      <c r="A27" t="s">
        <v>56</v>
      </c>
      <c r="B27" s="2">
        <v>91.44</v>
      </c>
      <c r="C27" s="2">
        <v>91.44</v>
      </c>
      <c r="D27" s="2">
        <v>46.354999999999997</v>
      </c>
      <c r="E27" s="1">
        <v>1</v>
      </c>
      <c r="F27" s="1">
        <v>0.50694444444444398</v>
      </c>
      <c r="G27" s="2">
        <v>204.35908602784201</v>
      </c>
      <c r="L27" s="10"/>
    </row>
    <row r="28" spans="1:12" x14ac:dyDescent="0.2">
      <c r="A28" t="s">
        <v>49</v>
      </c>
      <c r="B28" s="2">
        <v>101.6</v>
      </c>
      <c r="C28" s="2">
        <v>101.6</v>
      </c>
      <c r="D28" s="2">
        <v>33.655000000000001</v>
      </c>
      <c r="E28" s="1">
        <v>1</v>
      </c>
      <c r="F28" s="1">
        <v>0.33124999999999999</v>
      </c>
      <c r="G28" s="2">
        <v>272.85184334442101</v>
      </c>
      <c r="L28" s="10"/>
    </row>
    <row r="29" spans="1:12" x14ac:dyDescent="0.2">
      <c r="A29" s="4" t="s">
        <v>22</v>
      </c>
      <c r="B29" s="2">
        <v>68.58</v>
      </c>
      <c r="C29" s="2">
        <v>68.58</v>
      </c>
      <c r="D29" s="2">
        <v>36.195</v>
      </c>
      <c r="E29" s="1">
        <v>1</v>
      </c>
      <c r="F29" s="1">
        <v>0.52777777777777801</v>
      </c>
      <c r="G29" s="2">
        <v>91.6784606831622</v>
      </c>
      <c r="L29" s="10"/>
    </row>
    <row r="30" spans="1:12" x14ac:dyDescent="0.2">
      <c r="A30" t="s">
        <v>38</v>
      </c>
      <c r="B30" s="2">
        <v>81.28</v>
      </c>
      <c r="C30" s="2">
        <v>81.28</v>
      </c>
      <c r="D30" s="2">
        <v>38.734999999999999</v>
      </c>
      <c r="E30" s="1">
        <v>1</v>
      </c>
      <c r="F30" s="1">
        <v>0.4765625</v>
      </c>
      <c r="G30" s="2">
        <v>130.92236378053801</v>
      </c>
      <c r="L30" s="10"/>
    </row>
    <row r="31" spans="1:12" x14ac:dyDescent="0.2">
      <c r="A31" t="s">
        <v>34</v>
      </c>
      <c r="B31" s="2">
        <v>88.9</v>
      </c>
      <c r="C31" s="2">
        <v>88.9</v>
      </c>
      <c r="D31" s="2">
        <v>33.655000000000001</v>
      </c>
      <c r="E31" s="1">
        <v>1</v>
      </c>
      <c r="F31" s="1">
        <v>0.378571428571429</v>
      </c>
      <c r="G31" s="2">
        <v>124.410492841601</v>
      </c>
      <c r="L31" s="10"/>
    </row>
    <row r="32" spans="1:12" x14ac:dyDescent="0.2">
      <c r="A32" t="s">
        <v>61</v>
      </c>
      <c r="B32" s="2">
        <v>91.44</v>
      </c>
      <c r="C32" s="2">
        <v>91.44</v>
      </c>
      <c r="D32" s="2">
        <v>50.164999999999999</v>
      </c>
      <c r="E32" s="1">
        <v>1</v>
      </c>
      <c r="F32" s="1">
        <v>0.54861111111111105</v>
      </c>
      <c r="G32" s="2">
        <v>230.814935897401</v>
      </c>
      <c r="L32" s="10"/>
    </row>
    <row r="33" spans="1:12" x14ac:dyDescent="0.2">
      <c r="A33" t="s">
        <v>53</v>
      </c>
      <c r="B33" s="2">
        <v>106.68</v>
      </c>
      <c r="C33" s="2">
        <v>106.68</v>
      </c>
      <c r="D33" s="2">
        <v>43.814999999999998</v>
      </c>
      <c r="E33" s="1">
        <v>1</v>
      </c>
      <c r="F33" s="1">
        <v>0.41071428571428598</v>
      </c>
      <c r="G33" s="2">
        <v>239.85824772963201</v>
      </c>
      <c r="L33" s="10"/>
    </row>
    <row r="34" spans="1:12" x14ac:dyDescent="0.2">
      <c r="A34" t="s">
        <v>33</v>
      </c>
      <c r="B34" s="2">
        <v>99.06</v>
      </c>
      <c r="C34" s="2">
        <v>71.12</v>
      </c>
      <c r="D34" s="2">
        <v>31.114999999999998</v>
      </c>
      <c r="E34" s="1">
        <v>1.3928571428571399</v>
      </c>
      <c r="F34" s="1">
        <v>0.365671641791045</v>
      </c>
      <c r="G34" s="2">
        <v>101.85624200162501</v>
      </c>
      <c r="L34" s="10"/>
    </row>
    <row r="35" spans="1:12" x14ac:dyDescent="0.2">
      <c r="A35" s="4" t="s">
        <v>23</v>
      </c>
      <c r="B35" s="2">
        <v>78.739999999999995</v>
      </c>
      <c r="C35" s="2">
        <v>78.739999999999995</v>
      </c>
      <c r="D35" s="2">
        <v>29.21</v>
      </c>
      <c r="E35" s="1">
        <v>1</v>
      </c>
      <c r="F35" s="1">
        <v>0.37096774193548399</v>
      </c>
      <c r="G35" s="2">
        <v>84.167929474436903</v>
      </c>
      <c r="L35" s="10"/>
    </row>
    <row r="36" spans="1:12" x14ac:dyDescent="0.2">
      <c r="A36" t="s">
        <v>41</v>
      </c>
      <c r="B36" s="2">
        <v>78.739999999999995</v>
      </c>
      <c r="C36" s="2">
        <v>78.739999999999995</v>
      </c>
      <c r="D36" s="2">
        <v>41.274999999999999</v>
      </c>
      <c r="E36" s="1">
        <v>1</v>
      </c>
      <c r="F36" s="1">
        <v>0.52419354838709697</v>
      </c>
      <c r="G36" s="2">
        <v>137.31142993935299</v>
      </c>
      <c r="L36" s="10"/>
    </row>
    <row r="37" spans="1:12" x14ac:dyDescent="0.2">
      <c r="A37" t="s">
        <v>35</v>
      </c>
      <c r="B37" s="2">
        <v>99.06</v>
      </c>
      <c r="C37" s="2">
        <v>99.06</v>
      </c>
      <c r="D37" s="2">
        <v>41.274999999999999</v>
      </c>
      <c r="E37" s="1">
        <v>1</v>
      </c>
      <c r="F37" s="1">
        <v>0.41666666666666702</v>
      </c>
      <c r="G37" s="2">
        <v>195.871613298651</v>
      </c>
      <c r="L37" s="10"/>
    </row>
    <row r="38" spans="1:12" x14ac:dyDescent="0.2">
      <c r="A38" t="s">
        <v>39</v>
      </c>
      <c r="B38" s="2">
        <v>73.66</v>
      </c>
      <c r="C38" s="2">
        <v>73.66</v>
      </c>
      <c r="D38" s="2">
        <v>36.195</v>
      </c>
      <c r="E38" s="1">
        <v>1</v>
      </c>
      <c r="F38" s="1">
        <v>0.49137931034482801</v>
      </c>
      <c r="G38" s="2">
        <v>120.00654718416099</v>
      </c>
      <c r="L38" s="10"/>
    </row>
    <row r="39" spans="1:12" x14ac:dyDescent="0.2">
      <c r="A39" t="s">
        <v>44</v>
      </c>
      <c r="B39" s="2">
        <v>71.12</v>
      </c>
      <c r="C39" s="2">
        <v>71.12</v>
      </c>
      <c r="D39" s="2">
        <v>39.369999999999997</v>
      </c>
      <c r="E39" s="1">
        <v>1</v>
      </c>
      <c r="F39" s="1">
        <v>0.55357142857142805</v>
      </c>
      <c r="G39" s="2">
        <v>110.15213391117101</v>
      </c>
      <c r="L39" s="11"/>
    </row>
    <row r="40" spans="1:12" x14ac:dyDescent="0.2">
      <c r="A40" t="s">
        <v>45</v>
      </c>
      <c r="B40" s="2">
        <v>71.12</v>
      </c>
      <c r="C40" s="2">
        <v>71.12</v>
      </c>
      <c r="D40" s="2">
        <v>39.369999999999997</v>
      </c>
      <c r="E40" s="1">
        <v>1</v>
      </c>
      <c r="F40" s="1">
        <v>0.55357142857142805</v>
      </c>
      <c r="G40" s="2">
        <v>120.558900562001</v>
      </c>
    </row>
    <row r="41" spans="1:12" x14ac:dyDescent="0.2">
      <c r="A41" s="4" t="s">
        <v>18</v>
      </c>
      <c r="B41" s="15">
        <v>73.66</v>
      </c>
      <c r="C41" s="15">
        <v>73.66</v>
      </c>
      <c r="D41" s="15">
        <v>33.655000000000001</v>
      </c>
      <c r="E41" s="12">
        <v>1</v>
      </c>
      <c r="F41" s="12">
        <v>0.45689655172413801</v>
      </c>
      <c r="G41" s="15">
        <v>91.668271640270007</v>
      </c>
    </row>
    <row r="42" spans="1:12" x14ac:dyDescent="0.2">
      <c r="A42" s="4" t="s">
        <v>26</v>
      </c>
      <c r="B42" s="15">
        <v>65</v>
      </c>
      <c r="C42" s="15">
        <v>35</v>
      </c>
      <c r="D42" s="15">
        <v>20</v>
      </c>
      <c r="E42" s="12">
        <v>1.8571428571428601</v>
      </c>
      <c r="F42" s="12">
        <v>0.296296296296296</v>
      </c>
      <c r="G42" s="15">
        <v>93.781776697411303</v>
      </c>
    </row>
    <row r="43" spans="1:12" x14ac:dyDescent="0.2">
      <c r="A43" t="s">
        <v>43</v>
      </c>
      <c r="B43" s="16">
        <v>90</v>
      </c>
      <c r="C43" s="16">
        <v>35</v>
      </c>
      <c r="D43" s="16">
        <v>34</v>
      </c>
      <c r="E43" s="13">
        <v>2.5714285714285698</v>
      </c>
      <c r="F43" s="13">
        <v>0.54400000000000004</v>
      </c>
      <c r="G43" s="16">
        <v>168.23228659973299</v>
      </c>
    </row>
  </sheetData>
  <sortState xmlns:xlrd2="http://schemas.microsoft.com/office/spreadsheetml/2017/richdata2" ref="A3:G21">
    <sortCondition ref="A2:A21"/>
  </sortState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4B36-20BF-4CB8-B934-7090F32979F2}">
  <sheetPr codeName="Sheet3"/>
  <dimension ref="A1:G39"/>
  <sheetViews>
    <sheetView zoomScaleNormal="100" workbookViewId="0">
      <selection activeCell="K16" sqref="K16"/>
    </sheetView>
  </sheetViews>
  <sheetFormatPr baseColWidth="10" defaultColWidth="8.83203125" defaultRowHeight="15" x14ac:dyDescent="0.2"/>
  <cols>
    <col min="1" max="1" width="10" customWidth="1"/>
    <col min="2" max="2" width="12.33203125" style="2" customWidth="1"/>
    <col min="3" max="4" width="11.83203125" style="2" customWidth="1"/>
    <col min="5" max="5" width="6.1640625" style="1" customWidth="1"/>
    <col min="6" max="6" width="6.1640625" style="3" customWidth="1"/>
    <col min="7" max="7" width="19.1640625" style="2" customWidth="1"/>
  </cols>
  <sheetData>
    <row r="1" spans="1:7" s="88" customFormat="1" ht="19" x14ac:dyDescent="0.25">
      <c r="A1" s="89" t="s">
        <v>773</v>
      </c>
      <c r="B1" s="96"/>
      <c r="C1" s="96"/>
      <c r="D1" s="96"/>
      <c r="E1" s="97"/>
      <c r="F1" s="98"/>
      <c r="G1" s="96"/>
    </row>
    <row r="2" spans="1:7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</row>
    <row r="3" spans="1:7" x14ac:dyDescent="0.2">
      <c r="A3" s="47" t="s">
        <v>762</v>
      </c>
      <c r="B3" s="49">
        <v>132.1</v>
      </c>
      <c r="C3" s="49">
        <v>127</v>
      </c>
      <c r="D3" s="49">
        <v>64.8</v>
      </c>
      <c r="E3" s="49">
        <f>132.1/127</f>
        <v>1.0401574803149607</v>
      </c>
      <c r="F3" s="101">
        <f>64.8/129.5</f>
        <v>0.50038610038610032</v>
      </c>
      <c r="G3" s="99">
        <f>(0.16*PI()*64.8*((3*66*63.5)+64.8))/1000</f>
        <v>411.63883400198449</v>
      </c>
    </row>
    <row r="4" spans="1:7" x14ac:dyDescent="0.2">
      <c r="A4" s="47" t="s">
        <v>763</v>
      </c>
      <c r="B4" s="49">
        <v>147.30000000000001</v>
      </c>
      <c r="C4" s="49">
        <v>132.1</v>
      </c>
      <c r="D4" s="49">
        <v>54.6</v>
      </c>
      <c r="E4" s="49">
        <f>147.3/132.1</f>
        <v>1.1150643451930358</v>
      </c>
      <c r="F4" s="101">
        <f>54.6/139.7</f>
        <v>0.39083750894774522</v>
      </c>
      <c r="G4" s="99">
        <f>(0.16*PI()*54.6*((3*73.65*66)+54.6))/1000</f>
        <v>401.720016720334</v>
      </c>
    </row>
    <row r="5" spans="1:7" x14ac:dyDescent="0.2">
      <c r="A5" t="s">
        <v>77</v>
      </c>
      <c r="B5" s="2">
        <v>106.68</v>
      </c>
      <c r="C5" s="2">
        <v>101.6</v>
      </c>
      <c r="D5" s="2">
        <v>59.69</v>
      </c>
      <c r="E5" s="1">
        <v>1.05</v>
      </c>
      <c r="F5" s="1">
        <v>0.57317073170731703</v>
      </c>
      <c r="G5" s="1">
        <v>354.47572968830298</v>
      </c>
    </row>
    <row r="6" spans="1:7" x14ac:dyDescent="0.2">
      <c r="A6" t="s">
        <v>565</v>
      </c>
      <c r="B6" s="2">
        <v>121.92</v>
      </c>
      <c r="C6" s="2">
        <v>101.6</v>
      </c>
      <c r="D6" s="2">
        <v>76.2</v>
      </c>
      <c r="E6" s="1">
        <v>1.2</v>
      </c>
      <c r="F6" s="1">
        <v>0.68181818199999999</v>
      </c>
      <c r="G6" s="1">
        <v>370.66665510000001</v>
      </c>
    </row>
    <row r="7" spans="1:7" x14ac:dyDescent="0.2">
      <c r="A7" t="s">
        <v>68</v>
      </c>
      <c r="B7" s="2">
        <v>106.68</v>
      </c>
      <c r="C7" s="2">
        <v>106.68</v>
      </c>
      <c r="D7" s="2">
        <v>54.61</v>
      </c>
      <c r="E7" s="1">
        <v>1</v>
      </c>
      <c r="F7" s="1">
        <v>0.51190476190476197</v>
      </c>
      <c r="G7" s="1">
        <v>329.33453448454298</v>
      </c>
    </row>
    <row r="8" spans="1:7" x14ac:dyDescent="0.2">
      <c r="A8" t="s">
        <v>78</v>
      </c>
      <c r="B8" s="2">
        <v>111.76</v>
      </c>
      <c r="C8" s="2">
        <v>86.36</v>
      </c>
      <c r="D8" s="2">
        <v>60.96</v>
      </c>
      <c r="E8" s="1">
        <v>1.29411764705882</v>
      </c>
      <c r="F8" s="1">
        <v>0.61538461538461497</v>
      </c>
      <c r="G8" s="1">
        <v>309.71258293585498</v>
      </c>
    </row>
    <row r="9" spans="1:7" x14ac:dyDescent="0.2">
      <c r="A9" t="s">
        <v>568</v>
      </c>
      <c r="B9" s="2">
        <v>152.4</v>
      </c>
      <c r="C9" s="2">
        <v>101.6</v>
      </c>
      <c r="D9" s="2">
        <v>66.040000000000006</v>
      </c>
      <c r="E9" s="1">
        <v>1.5</v>
      </c>
      <c r="F9" s="1">
        <v>0.52</v>
      </c>
      <c r="G9" s="1">
        <v>401.555543</v>
      </c>
    </row>
    <row r="10" spans="1:7" x14ac:dyDescent="0.2">
      <c r="A10" t="s">
        <v>79</v>
      </c>
      <c r="B10" s="2">
        <v>119.38</v>
      </c>
      <c r="C10" s="2">
        <v>96.52</v>
      </c>
      <c r="D10" s="2">
        <v>60.96</v>
      </c>
      <c r="E10" s="1">
        <v>1.23684210526316</v>
      </c>
      <c r="F10" s="1">
        <v>0.56470588235294095</v>
      </c>
      <c r="G10" s="1">
        <v>387.140728669819</v>
      </c>
    </row>
    <row r="11" spans="1:7" x14ac:dyDescent="0.2">
      <c r="A11" t="s">
        <v>566</v>
      </c>
      <c r="B11" s="2">
        <v>121.92</v>
      </c>
      <c r="C11" s="2">
        <v>86.36</v>
      </c>
      <c r="D11" s="2">
        <v>92.71</v>
      </c>
      <c r="E11" s="1">
        <v>1.411764706</v>
      </c>
      <c r="F11" s="1">
        <v>0.89024390200000003</v>
      </c>
      <c r="G11" s="1">
        <v>383.33109919999998</v>
      </c>
    </row>
    <row r="12" spans="1:7" x14ac:dyDescent="0.2">
      <c r="A12" t="s">
        <v>567</v>
      </c>
      <c r="B12" s="2">
        <v>106.68</v>
      </c>
      <c r="C12" s="2">
        <v>106.68</v>
      </c>
      <c r="D12" s="2">
        <v>60.96</v>
      </c>
      <c r="E12" s="1">
        <v>1</v>
      </c>
      <c r="F12" s="1">
        <v>0.571428571</v>
      </c>
      <c r="G12" s="1">
        <v>391.05332110000001</v>
      </c>
    </row>
    <row r="13" spans="1:7" x14ac:dyDescent="0.2">
      <c r="A13" t="s">
        <v>564</v>
      </c>
      <c r="B13" s="2">
        <v>93.98</v>
      </c>
      <c r="C13" s="2">
        <v>91.44</v>
      </c>
      <c r="D13" s="2">
        <v>46.99</v>
      </c>
      <c r="E13" s="1">
        <v>1.0277777779999999</v>
      </c>
      <c r="F13" s="1">
        <v>0.50684931499999997</v>
      </c>
      <c r="G13" s="1">
        <v>317.2111822</v>
      </c>
    </row>
    <row r="14" spans="1:7" x14ac:dyDescent="0.2">
      <c r="A14" s="47" t="s">
        <v>764</v>
      </c>
      <c r="B14" s="50">
        <v>116.8</v>
      </c>
      <c r="C14" s="50">
        <v>111.8</v>
      </c>
      <c r="D14" s="48">
        <v>50.8</v>
      </c>
      <c r="E14" s="49">
        <f>B14/C14</f>
        <v>1.0447227191413238</v>
      </c>
      <c r="F14" s="101">
        <f>D14/((B14+C14)/2)</f>
        <v>0.44444444444444442</v>
      </c>
      <c r="G14" s="99">
        <f>(0.5*PI()*(B14/2)*(C14/2)*D14)/1000</f>
        <v>260.50030991535857</v>
      </c>
    </row>
    <row r="15" spans="1:7" x14ac:dyDescent="0.2">
      <c r="A15" t="s">
        <v>754</v>
      </c>
      <c r="B15" s="36">
        <v>132</v>
      </c>
      <c r="C15" s="36">
        <v>121.9</v>
      </c>
      <c r="D15" s="36">
        <v>62.2</v>
      </c>
      <c r="E15" s="23">
        <f>B15/C15</f>
        <v>1.0828547990155866</v>
      </c>
      <c r="F15" s="102">
        <f>D15/((B15+C15)/2)</f>
        <v>0.48995667585663649</v>
      </c>
      <c r="G15" s="100">
        <f>(0.5*PI()*(B15/2)*(C15/2)*D15)/1000</f>
        <v>393.03199627222511</v>
      </c>
    </row>
    <row r="16" spans="1:7" x14ac:dyDescent="0.2">
      <c r="A16" t="s">
        <v>569</v>
      </c>
      <c r="B16" s="2">
        <v>132.08000000000001</v>
      </c>
      <c r="C16" s="2">
        <v>121.92</v>
      </c>
      <c r="D16" s="2">
        <v>57.15</v>
      </c>
      <c r="E16" s="1">
        <v>1.0833333329999999</v>
      </c>
      <c r="F16" s="1">
        <v>0.45</v>
      </c>
      <c r="G16" s="2">
        <v>459.1343607</v>
      </c>
    </row>
    <row r="17" spans="1:7" x14ac:dyDescent="0.2">
      <c r="A17" t="s">
        <v>570</v>
      </c>
      <c r="B17" s="2">
        <v>116.84</v>
      </c>
      <c r="C17" s="2">
        <v>116.84</v>
      </c>
      <c r="D17" s="2">
        <v>63.5</v>
      </c>
      <c r="E17" s="1">
        <v>1</v>
      </c>
      <c r="F17" s="1">
        <v>0.54347826099999996</v>
      </c>
      <c r="G17" s="2">
        <v>474.4876395</v>
      </c>
    </row>
    <row r="18" spans="1:7" x14ac:dyDescent="0.2">
      <c r="A18" t="s">
        <v>57</v>
      </c>
      <c r="B18" s="2">
        <v>114.3</v>
      </c>
      <c r="C18" s="2">
        <v>104.14</v>
      </c>
      <c r="D18" s="2">
        <v>48.26</v>
      </c>
      <c r="E18" s="1">
        <v>1.09756097560976</v>
      </c>
      <c r="F18" s="1">
        <v>0.44186046511627902</v>
      </c>
      <c r="G18" s="2">
        <v>312.43681124597703</v>
      </c>
    </row>
    <row r="19" spans="1:7" x14ac:dyDescent="0.2">
      <c r="A19" t="s">
        <v>67</v>
      </c>
      <c r="B19" s="2">
        <v>104.14</v>
      </c>
      <c r="C19" s="2">
        <v>104.14</v>
      </c>
      <c r="D19" s="2">
        <v>53.975000000000001</v>
      </c>
      <c r="E19" s="1">
        <v>1</v>
      </c>
      <c r="F19" s="1">
        <v>0.51829268292682895</v>
      </c>
      <c r="G19" s="2">
        <v>320.62772920046302</v>
      </c>
    </row>
    <row r="20" spans="1:7" x14ac:dyDescent="0.2">
      <c r="A20" t="s">
        <v>75</v>
      </c>
      <c r="B20" s="2">
        <v>109.22</v>
      </c>
      <c r="C20" s="2">
        <v>109.22</v>
      </c>
      <c r="D20" s="2">
        <v>59.055</v>
      </c>
      <c r="E20" s="1">
        <v>1</v>
      </c>
      <c r="F20" s="1">
        <v>0.54069767441860495</v>
      </c>
      <c r="G20" s="2">
        <v>384.48098627589701</v>
      </c>
    </row>
    <row r="21" spans="1:7" x14ac:dyDescent="0.2">
      <c r="A21" t="s">
        <v>59</v>
      </c>
      <c r="B21" s="2">
        <v>116.84</v>
      </c>
      <c r="C21" s="2">
        <v>116.84</v>
      </c>
      <c r="D21" s="2">
        <v>48.895000000000003</v>
      </c>
      <c r="E21" s="1">
        <v>1</v>
      </c>
      <c r="F21" s="1">
        <v>0.41847826086956502</v>
      </c>
      <c r="G21" s="2">
        <v>418.54014127104301</v>
      </c>
    </row>
    <row r="22" spans="1:7" x14ac:dyDescent="0.2">
      <c r="A22" t="s">
        <v>80</v>
      </c>
      <c r="B22" s="2">
        <v>129.54</v>
      </c>
      <c r="C22" s="2">
        <v>91.44</v>
      </c>
      <c r="D22" s="2">
        <v>61.594999999999999</v>
      </c>
      <c r="E22" s="1">
        <v>1.4166666666666701</v>
      </c>
      <c r="F22" s="1">
        <v>0.55747126436781602</v>
      </c>
      <c r="G22" s="2">
        <v>408.87248242895902</v>
      </c>
    </row>
    <row r="23" spans="1:7" x14ac:dyDescent="0.2">
      <c r="A23" t="s">
        <v>83</v>
      </c>
      <c r="B23" s="2">
        <v>132.08000000000001</v>
      </c>
      <c r="C23" s="2">
        <v>91.44</v>
      </c>
      <c r="D23" s="2">
        <v>97.79</v>
      </c>
      <c r="E23" s="1">
        <v>1.44444444444444</v>
      </c>
      <c r="F23" s="1">
        <v>0.875</v>
      </c>
      <c r="G23" s="2">
        <v>463.79665220563902</v>
      </c>
    </row>
    <row r="24" spans="1:7" x14ac:dyDescent="0.2">
      <c r="A24" t="s">
        <v>69</v>
      </c>
      <c r="B24" s="2">
        <v>114.3</v>
      </c>
      <c r="C24" s="2">
        <v>114.3</v>
      </c>
      <c r="D24" s="2">
        <v>55.88</v>
      </c>
      <c r="E24" s="1">
        <v>1</v>
      </c>
      <c r="F24" s="1">
        <v>0.48888888888888898</v>
      </c>
      <c r="G24" s="2">
        <v>378.04995734832801</v>
      </c>
    </row>
    <row r="25" spans="1:7" x14ac:dyDescent="0.2">
      <c r="A25" t="s">
        <v>63</v>
      </c>
      <c r="B25" s="2">
        <v>99.06</v>
      </c>
      <c r="C25" s="2">
        <v>99.06</v>
      </c>
      <c r="D25" s="2">
        <v>51.435000000000002</v>
      </c>
      <c r="E25" s="1">
        <v>1</v>
      </c>
      <c r="F25" s="1">
        <v>0.51923076923076905</v>
      </c>
      <c r="G25" s="2">
        <v>286.94811605305199</v>
      </c>
    </row>
    <row r="26" spans="1:7" x14ac:dyDescent="0.2">
      <c r="A26" t="s">
        <v>76</v>
      </c>
      <c r="B26" s="2">
        <v>109.22</v>
      </c>
      <c r="C26" s="2">
        <v>109.22</v>
      </c>
      <c r="D26" s="2">
        <v>59.055</v>
      </c>
      <c r="E26" s="1">
        <v>1</v>
      </c>
      <c r="F26" s="1">
        <v>0.54069767441860495</v>
      </c>
      <c r="G26" s="2">
        <v>384.48098627589701</v>
      </c>
    </row>
    <row r="27" spans="1:7" x14ac:dyDescent="0.2">
      <c r="A27" t="s">
        <v>70</v>
      </c>
      <c r="B27" s="2">
        <v>96.52</v>
      </c>
      <c r="C27" s="2">
        <v>96.52</v>
      </c>
      <c r="D27" s="2">
        <v>56.515000000000001</v>
      </c>
      <c r="E27" s="1">
        <v>1</v>
      </c>
      <c r="F27" s="1">
        <v>0.58552631578947401</v>
      </c>
      <c r="G27" s="2">
        <v>301.26868177166398</v>
      </c>
    </row>
    <row r="28" spans="1:7" x14ac:dyDescent="0.2">
      <c r="A28" t="s">
        <v>72</v>
      </c>
      <c r="B28" s="2">
        <v>96.52</v>
      </c>
      <c r="C28" s="2">
        <v>96.52</v>
      </c>
      <c r="D28" s="2">
        <v>56.515000000000001</v>
      </c>
      <c r="E28" s="1">
        <v>1</v>
      </c>
      <c r="F28" s="1">
        <v>0.58552631578947401</v>
      </c>
      <c r="G28" s="2">
        <v>413.51211673645702</v>
      </c>
    </row>
    <row r="29" spans="1:7" x14ac:dyDescent="0.2">
      <c r="A29" t="s">
        <v>64</v>
      </c>
      <c r="B29" s="2">
        <v>137.16</v>
      </c>
      <c r="C29" s="2">
        <v>137.16</v>
      </c>
      <c r="D29" s="2">
        <v>51.435000000000002</v>
      </c>
      <c r="E29" s="1">
        <v>1</v>
      </c>
      <c r="F29" s="1">
        <v>0.375</v>
      </c>
      <c r="G29" s="2">
        <v>451.23959530549701</v>
      </c>
    </row>
    <row r="30" spans="1:7" x14ac:dyDescent="0.2">
      <c r="A30" t="s">
        <v>58</v>
      </c>
      <c r="B30" s="2">
        <v>111.76</v>
      </c>
      <c r="C30" s="2">
        <v>111.76</v>
      </c>
      <c r="D30" s="2">
        <v>48.895000000000003</v>
      </c>
      <c r="E30" s="1">
        <v>1</v>
      </c>
      <c r="F30" s="1">
        <v>0.4375</v>
      </c>
      <c r="G30" s="2">
        <v>301.03218872348299</v>
      </c>
    </row>
    <row r="31" spans="1:7" x14ac:dyDescent="0.2">
      <c r="A31" t="s">
        <v>52</v>
      </c>
      <c r="B31" s="2">
        <v>124.46</v>
      </c>
      <c r="C31" s="2">
        <v>124.46</v>
      </c>
      <c r="D31" s="2">
        <v>38.734999999999999</v>
      </c>
      <c r="E31" s="1">
        <v>1</v>
      </c>
      <c r="F31" s="1">
        <v>0.31122448979591799</v>
      </c>
      <c r="G31" s="2">
        <v>334.12231211303998</v>
      </c>
    </row>
    <row r="32" spans="1:7" x14ac:dyDescent="0.2">
      <c r="A32" t="s">
        <v>548</v>
      </c>
      <c r="B32" s="2">
        <v>101.6</v>
      </c>
      <c r="C32" s="2">
        <v>101.6</v>
      </c>
      <c r="D32" s="2">
        <v>45.72</v>
      </c>
      <c r="E32" s="1">
        <v>1</v>
      </c>
      <c r="F32" s="1">
        <v>0.45</v>
      </c>
      <c r="G32" s="2">
        <v>301.5</v>
      </c>
    </row>
    <row r="33" spans="1:7" x14ac:dyDescent="0.2">
      <c r="A33" t="s">
        <v>71</v>
      </c>
      <c r="B33" s="15">
        <v>109.22</v>
      </c>
      <c r="C33" s="15">
        <v>109.22</v>
      </c>
      <c r="D33" s="15">
        <v>56.515000000000001</v>
      </c>
      <c r="E33" s="13">
        <v>1</v>
      </c>
      <c r="F33" s="13">
        <v>0.51744186046511598</v>
      </c>
      <c r="G33" s="11">
        <v>304.788593891853</v>
      </c>
    </row>
    <row r="34" spans="1:7" x14ac:dyDescent="0.2">
      <c r="A34" t="s">
        <v>54</v>
      </c>
      <c r="B34" s="15">
        <v>134.62</v>
      </c>
      <c r="C34" s="15">
        <v>111.76</v>
      </c>
      <c r="D34" s="15">
        <v>43.814999999999998</v>
      </c>
      <c r="E34" s="13">
        <v>1.2045454545454499</v>
      </c>
      <c r="F34" s="13">
        <v>0.35567010309278402</v>
      </c>
      <c r="G34" s="11">
        <v>302.91019020813701</v>
      </c>
    </row>
    <row r="35" spans="1:7" x14ac:dyDescent="0.2">
      <c r="A35" t="s">
        <v>73</v>
      </c>
      <c r="B35" s="15">
        <v>101.6</v>
      </c>
      <c r="C35" s="15">
        <v>101.6</v>
      </c>
      <c r="D35" s="15">
        <v>59.055</v>
      </c>
      <c r="E35" s="13">
        <v>1</v>
      </c>
      <c r="F35" s="13">
        <v>0.58125000000000004</v>
      </c>
      <c r="G35" s="11">
        <v>347.22609160415902</v>
      </c>
    </row>
    <row r="36" spans="1:7" x14ac:dyDescent="0.2">
      <c r="A36" t="s">
        <v>74</v>
      </c>
      <c r="B36" s="15">
        <v>104.14</v>
      </c>
      <c r="C36" s="15">
        <v>104.14</v>
      </c>
      <c r="D36" s="15">
        <v>59.055</v>
      </c>
      <c r="E36" s="13">
        <v>1</v>
      </c>
      <c r="F36" s="13">
        <v>0.56707317073170704</v>
      </c>
      <c r="G36" s="11">
        <v>359.34515372629102</v>
      </c>
    </row>
    <row r="37" spans="1:7" x14ac:dyDescent="0.2">
      <c r="A37" t="s">
        <v>81</v>
      </c>
      <c r="B37" s="15">
        <v>114.3</v>
      </c>
      <c r="C37" s="15">
        <v>81.28</v>
      </c>
      <c r="D37" s="15">
        <v>74.295000000000002</v>
      </c>
      <c r="E37" s="13">
        <v>1.40625</v>
      </c>
      <c r="F37" s="13">
        <v>0.75974025974026005</v>
      </c>
      <c r="G37" s="11">
        <v>368.92915516357601</v>
      </c>
    </row>
    <row r="38" spans="1:7" x14ac:dyDescent="0.2">
      <c r="A38" t="s">
        <v>62</v>
      </c>
      <c r="B38" s="15">
        <v>101.6</v>
      </c>
      <c r="C38" s="15">
        <v>101.6</v>
      </c>
      <c r="D38" s="15">
        <v>50.8</v>
      </c>
      <c r="E38" s="13">
        <v>1</v>
      </c>
      <c r="F38" s="13">
        <v>0.5</v>
      </c>
      <c r="G38" s="11">
        <v>411.85183901044599</v>
      </c>
    </row>
    <row r="39" spans="1:7" x14ac:dyDescent="0.2">
      <c r="A39" t="s">
        <v>55</v>
      </c>
      <c r="B39" s="16">
        <v>94</v>
      </c>
      <c r="C39" s="16">
        <v>168</v>
      </c>
      <c r="D39" s="16">
        <v>44</v>
      </c>
      <c r="E39" s="13">
        <v>0.55952380952380998</v>
      </c>
      <c r="F39" s="13">
        <v>0.33587786259542002</v>
      </c>
      <c r="G39" s="10">
        <v>418.23813557730699</v>
      </c>
    </row>
  </sheetData>
  <sortState xmlns:xlrd2="http://schemas.microsoft.com/office/spreadsheetml/2017/richdata2" ref="A5:G31">
    <sortCondition ref="A2:A31"/>
  </sortState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C2C45-CBB1-4A54-B482-9126BB0F50B5}">
  <sheetPr codeName="Sheet4"/>
  <dimension ref="A1:G31"/>
  <sheetViews>
    <sheetView workbookViewId="0">
      <pane ySplit="2" topLeftCell="A3" activePane="bottomLeft" state="frozen"/>
      <selection pane="bottomLeft"/>
    </sheetView>
  </sheetViews>
  <sheetFormatPr baseColWidth="10" defaultColWidth="8.83203125" defaultRowHeight="15" x14ac:dyDescent="0.2"/>
  <cols>
    <col min="1" max="1" width="16.5" customWidth="1"/>
    <col min="2" max="2" width="12.33203125" style="2" customWidth="1"/>
    <col min="3" max="4" width="11.83203125" style="2" customWidth="1"/>
    <col min="5" max="5" width="8.83203125" style="1"/>
    <col min="6" max="6" width="8.83203125" style="3"/>
    <col min="7" max="7" width="19.1640625" style="2" customWidth="1"/>
    <col min="15" max="15" width="12" bestFit="1" customWidth="1"/>
  </cols>
  <sheetData>
    <row r="1" spans="1:7" ht="19" x14ac:dyDescent="0.25">
      <c r="A1" s="89" t="s">
        <v>772</v>
      </c>
    </row>
    <row r="2" spans="1:7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</row>
    <row r="3" spans="1:7" s="58" customFormat="1" x14ac:dyDescent="0.2">
      <c r="A3" s="58" t="s">
        <v>84</v>
      </c>
      <c r="B3" s="59">
        <v>121.92</v>
      </c>
      <c r="C3" s="59">
        <v>91.44</v>
      </c>
      <c r="D3" s="59">
        <v>57.15</v>
      </c>
      <c r="E3" s="60">
        <v>1.3333333333333299</v>
      </c>
      <c r="F3" s="85">
        <v>0.53571428571428603</v>
      </c>
      <c r="G3" s="59">
        <v>557.54442706039094</v>
      </c>
    </row>
    <row r="4" spans="1:7" s="58" customFormat="1" x14ac:dyDescent="0.2">
      <c r="A4" s="58" t="s">
        <v>85</v>
      </c>
      <c r="B4" s="59">
        <v>121.92</v>
      </c>
      <c r="C4" s="59">
        <v>91.44</v>
      </c>
      <c r="D4" s="59">
        <v>77.47</v>
      </c>
      <c r="E4" s="60">
        <v>1.3333333333333299</v>
      </c>
      <c r="F4" s="85">
        <v>0.72619047619047605</v>
      </c>
      <c r="G4" s="59">
        <v>678.31997885020496</v>
      </c>
    </row>
    <row r="5" spans="1:7" s="58" customFormat="1" x14ac:dyDescent="0.2">
      <c r="A5" s="58" t="s">
        <v>86</v>
      </c>
      <c r="B5" s="59">
        <v>152.4</v>
      </c>
      <c r="C5" s="59">
        <v>86.36</v>
      </c>
      <c r="D5" s="59">
        <v>77.47</v>
      </c>
      <c r="E5" s="60">
        <v>1.76470588235294</v>
      </c>
      <c r="F5" s="85">
        <v>0.64893617021276595</v>
      </c>
      <c r="G5" s="59">
        <v>515.28242220526704</v>
      </c>
    </row>
    <row r="6" spans="1:7" s="58" customFormat="1" x14ac:dyDescent="0.2">
      <c r="A6" s="58" t="s">
        <v>87</v>
      </c>
      <c r="B6" s="59">
        <v>162.56</v>
      </c>
      <c r="C6" s="59">
        <v>106.68</v>
      </c>
      <c r="D6" s="59">
        <v>85.09</v>
      </c>
      <c r="E6" s="60">
        <v>1.52380952380952</v>
      </c>
      <c r="F6" s="85">
        <v>0.63207547169811296</v>
      </c>
      <c r="G6" s="59">
        <v>681.51612072585897</v>
      </c>
    </row>
    <row r="7" spans="1:7" s="58" customFormat="1" x14ac:dyDescent="0.2">
      <c r="A7" s="58" t="s">
        <v>88</v>
      </c>
      <c r="B7" s="59">
        <v>152.4</v>
      </c>
      <c r="C7" s="59">
        <v>109.22</v>
      </c>
      <c r="D7" s="59">
        <v>73.66</v>
      </c>
      <c r="E7" s="60">
        <v>1.3953488372092999</v>
      </c>
      <c r="F7" s="85">
        <v>0.56310679611650505</v>
      </c>
      <c r="G7" s="59">
        <v>639.17474858925902</v>
      </c>
    </row>
    <row r="8" spans="1:7" s="58" customFormat="1" x14ac:dyDescent="0.2">
      <c r="A8" s="58" t="s">
        <v>89</v>
      </c>
      <c r="B8" s="59">
        <v>121.92</v>
      </c>
      <c r="C8" s="59">
        <v>96.52</v>
      </c>
      <c r="D8" s="59">
        <v>60.96</v>
      </c>
      <c r="E8" s="60">
        <v>1.26315789473684</v>
      </c>
      <c r="F8" s="85">
        <v>0.55813953488372103</v>
      </c>
      <c r="G8" s="59">
        <v>563.41331576629</v>
      </c>
    </row>
    <row r="9" spans="1:7" s="58" customFormat="1" x14ac:dyDescent="0.2">
      <c r="A9" s="58" t="s">
        <v>90</v>
      </c>
      <c r="B9" s="59">
        <v>121.92</v>
      </c>
      <c r="C9" s="59">
        <v>96.52</v>
      </c>
      <c r="D9" s="59">
        <v>86.36</v>
      </c>
      <c r="E9" s="60">
        <v>1.26315789473684</v>
      </c>
      <c r="F9" s="85">
        <v>0.79069767441860495</v>
      </c>
      <c r="G9" s="59">
        <v>585.49887063322501</v>
      </c>
    </row>
    <row r="10" spans="1:7" s="58" customFormat="1" x14ac:dyDescent="0.2">
      <c r="A10" s="58" t="s">
        <v>82</v>
      </c>
      <c r="B10" s="59">
        <v>95.25</v>
      </c>
      <c r="C10" s="59">
        <v>76.2</v>
      </c>
      <c r="D10" s="59">
        <v>83.82</v>
      </c>
      <c r="E10" s="60">
        <f>B10/C10</f>
        <v>1.25</v>
      </c>
      <c r="F10" s="85">
        <v>0.97777777777777797</v>
      </c>
      <c r="G10" s="59">
        <v>477.81248510196298</v>
      </c>
    </row>
    <row r="11" spans="1:7" s="58" customFormat="1" x14ac:dyDescent="0.2">
      <c r="A11" s="58" t="s">
        <v>96</v>
      </c>
      <c r="B11" s="59">
        <v>147.32</v>
      </c>
      <c r="C11" s="59">
        <v>116.84</v>
      </c>
      <c r="D11" s="59">
        <v>86.36</v>
      </c>
      <c r="E11" s="60">
        <v>1.26086956521739</v>
      </c>
      <c r="F11" s="85">
        <v>0.65384615384615397</v>
      </c>
      <c r="G11" s="59">
        <v>501.18936708912901</v>
      </c>
    </row>
    <row r="12" spans="1:7" s="58" customFormat="1" x14ac:dyDescent="0.2">
      <c r="A12" s="58" t="s">
        <v>552</v>
      </c>
      <c r="B12" s="59">
        <v>106.68</v>
      </c>
      <c r="C12" s="59">
        <v>81.28</v>
      </c>
      <c r="D12" s="59">
        <v>83.82</v>
      </c>
      <c r="E12" s="60">
        <v>1.3125</v>
      </c>
      <c r="F12" s="85">
        <v>0.89189189199999996</v>
      </c>
      <c r="G12" s="59">
        <v>581.44470409999997</v>
      </c>
    </row>
    <row r="13" spans="1:7" s="58" customFormat="1" x14ac:dyDescent="0.2">
      <c r="A13" s="58" t="s">
        <v>97</v>
      </c>
      <c r="B13" s="59">
        <v>116.84</v>
      </c>
      <c r="C13" s="59">
        <v>116.84</v>
      </c>
      <c r="D13" s="59">
        <v>66.040000000000006</v>
      </c>
      <c r="E13" s="60">
        <v>1</v>
      </c>
      <c r="F13" s="85">
        <v>0.565217391304348</v>
      </c>
      <c r="G13" s="59">
        <v>504.84455216034598</v>
      </c>
    </row>
    <row r="14" spans="1:7" s="58" customFormat="1" x14ac:dyDescent="0.2">
      <c r="A14" s="58" t="s">
        <v>105</v>
      </c>
      <c r="B14" s="59">
        <v>149.86000000000001</v>
      </c>
      <c r="C14" s="59">
        <v>149.86000000000001</v>
      </c>
      <c r="D14" s="59">
        <v>46.99</v>
      </c>
      <c r="E14" s="60">
        <v>1</v>
      </c>
      <c r="F14" s="85">
        <v>0.31355932203389802</v>
      </c>
      <c r="G14" s="59">
        <v>590.57194146270297</v>
      </c>
    </row>
    <row r="15" spans="1:7" s="58" customFormat="1" x14ac:dyDescent="0.2">
      <c r="A15" s="58" t="s">
        <v>109</v>
      </c>
      <c r="B15" s="59">
        <v>124.46</v>
      </c>
      <c r="C15" s="59">
        <v>124.46</v>
      </c>
      <c r="D15" s="59">
        <v>48.26</v>
      </c>
      <c r="E15" s="60">
        <v>1</v>
      </c>
      <c r="F15" s="85">
        <v>0.38775510204081598</v>
      </c>
      <c r="G15" s="59">
        <v>587.13340761929805</v>
      </c>
    </row>
    <row r="16" spans="1:7" s="58" customFormat="1" x14ac:dyDescent="0.2">
      <c r="A16" s="58" t="s">
        <v>111</v>
      </c>
      <c r="B16" s="59">
        <v>167.64</v>
      </c>
      <c r="C16" s="59">
        <v>167.64</v>
      </c>
      <c r="D16" s="59">
        <v>41.274999999999999</v>
      </c>
      <c r="E16" s="60">
        <v>1</v>
      </c>
      <c r="F16" s="85">
        <v>0.24621212121212099</v>
      </c>
      <c r="G16" s="59">
        <v>589.15727329693505</v>
      </c>
    </row>
    <row r="17" spans="1:7" s="58" customFormat="1" x14ac:dyDescent="0.2">
      <c r="A17" s="58" t="s">
        <v>114</v>
      </c>
      <c r="B17" s="59">
        <v>142.24</v>
      </c>
      <c r="C17" s="59">
        <v>142.24</v>
      </c>
      <c r="D17" s="59">
        <v>64.135000000000005</v>
      </c>
      <c r="E17" s="60">
        <v>1</v>
      </c>
      <c r="F17" s="85">
        <v>0.45089285714285698</v>
      </c>
      <c r="G17" s="59">
        <v>647.69238624806405</v>
      </c>
    </row>
    <row r="18" spans="1:7" s="58" customFormat="1" x14ac:dyDescent="0.2">
      <c r="A18" s="58" t="s">
        <v>115</v>
      </c>
      <c r="B18" s="59">
        <v>129.54</v>
      </c>
      <c r="C18" s="59">
        <v>129.54</v>
      </c>
      <c r="D18" s="59">
        <v>64.135000000000005</v>
      </c>
      <c r="E18" s="60">
        <v>1</v>
      </c>
      <c r="F18" s="85">
        <v>0.49509803921568601</v>
      </c>
      <c r="G18" s="59">
        <v>704.87476968890201</v>
      </c>
    </row>
    <row r="19" spans="1:7" s="58" customFormat="1" x14ac:dyDescent="0.2">
      <c r="A19" s="58" t="s">
        <v>116</v>
      </c>
      <c r="B19" s="59">
        <v>121.92</v>
      </c>
      <c r="C19" s="59">
        <v>121.92</v>
      </c>
      <c r="D19" s="59">
        <v>43.814999999999998</v>
      </c>
      <c r="E19" s="60">
        <v>1</v>
      </c>
      <c r="F19" s="85">
        <v>0.359375</v>
      </c>
      <c r="G19" s="59">
        <v>511.51998405097402</v>
      </c>
    </row>
    <row r="20" spans="1:7" s="58" customFormat="1" x14ac:dyDescent="0.2">
      <c r="A20" s="58" t="s">
        <v>117</v>
      </c>
      <c r="B20" s="59">
        <v>144.78</v>
      </c>
      <c r="C20" s="59">
        <v>114.3</v>
      </c>
      <c r="D20" s="59">
        <v>88.9</v>
      </c>
      <c r="E20" s="60">
        <v>1.2666666666666699</v>
      </c>
      <c r="F20" s="85">
        <v>0.68627450980392202</v>
      </c>
      <c r="G20" s="59">
        <v>577.71873198691901</v>
      </c>
    </row>
    <row r="21" spans="1:7" s="58" customFormat="1" x14ac:dyDescent="0.2">
      <c r="A21" s="58" t="s">
        <v>118</v>
      </c>
      <c r="B21" s="59">
        <v>134.62</v>
      </c>
      <c r="C21" s="59">
        <v>134.62</v>
      </c>
      <c r="D21" s="59">
        <v>53.975000000000001</v>
      </c>
      <c r="E21" s="60">
        <v>1</v>
      </c>
      <c r="F21" s="85">
        <v>0.40094339622641501</v>
      </c>
      <c r="G21" s="59">
        <v>559.66267545113499</v>
      </c>
    </row>
    <row r="22" spans="1:7" s="58" customFormat="1" x14ac:dyDescent="0.2">
      <c r="A22" s="58" t="s">
        <v>119</v>
      </c>
      <c r="B22" s="59">
        <v>109.22</v>
      </c>
      <c r="C22" s="59">
        <v>109.22</v>
      </c>
      <c r="D22" s="59">
        <v>53.975000000000001</v>
      </c>
      <c r="E22" s="60">
        <v>1</v>
      </c>
      <c r="F22" s="85">
        <v>0.49418604651162801</v>
      </c>
      <c r="G22" s="59">
        <v>505.692924047475</v>
      </c>
    </row>
    <row r="23" spans="1:7" s="58" customFormat="1" x14ac:dyDescent="0.2">
      <c r="A23" s="58" t="s">
        <v>120</v>
      </c>
      <c r="B23" s="59">
        <v>147.32</v>
      </c>
      <c r="C23" s="59">
        <v>121.92</v>
      </c>
      <c r="D23" s="59">
        <v>69.215000000000003</v>
      </c>
      <c r="E23" s="60">
        <v>1.2083333333333299</v>
      </c>
      <c r="F23" s="85">
        <v>0.51415094339622602</v>
      </c>
      <c r="G23" s="59">
        <v>507.13762307650302</v>
      </c>
    </row>
    <row r="24" spans="1:7" s="58" customFormat="1" x14ac:dyDescent="0.2">
      <c r="A24" s="58" t="s">
        <v>60</v>
      </c>
      <c r="B24" s="59">
        <v>147.32</v>
      </c>
      <c r="C24" s="59">
        <v>147.32</v>
      </c>
      <c r="D24" s="59">
        <v>48.895000000000003</v>
      </c>
      <c r="E24" s="60">
        <v>1</v>
      </c>
      <c r="F24" s="85">
        <v>0.33189655172413801</v>
      </c>
      <c r="G24" s="59">
        <v>477.92898876345402</v>
      </c>
    </row>
    <row r="25" spans="1:7" s="58" customFormat="1" x14ac:dyDescent="0.2">
      <c r="A25" s="58" t="s">
        <v>100</v>
      </c>
      <c r="B25" s="59">
        <v>124.46</v>
      </c>
      <c r="C25" s="59">
        <v>124.46</v>
      </c>
      <c r="D25" s="59">
        <v>67.31</v>
      </c>
      <c r="E25" s="60">
        <v>1</v>
      </c>
      <c r="F25" s="85">
        <v>0.54081632653061196</v>
      </c>
      <c r="G25" s="59">
        <v>506.25385767196002</v>
      </c>
    </row>
    <row r="26" spans="1:7" s="58" customFormat="1" x14ac:dyDescent="0.2">
      <c r="A26" s="58" t="s">
        <v>98</v>
      </c>
      <c r="B26" s="59">
        <v>182.88</v>
      </c>
      <c r="C26" s="59">
        <v>83.82</v>
      </c>
      <c r="D26" s="59">
        <v>63.5</v>
      </c>
      <c r="E26" s="60">
        <v>2.1818181818181799</v>
      </c>
      <c r="F26" s="85">
        <v>0.476190476190476</v>
      </c>
      <c r="G26" s="59">
        <v>520.28470599991499</v>
      </c>
    </row>
    <row r="27" spans="1:7" s="58" customFormat="1" x14ac:dyDescent="0.2">
      <c r="A27" s="58" t="s">
        <v>121</v>
      </c>
      <c r="B27" s="59">
        <v>134.62</v>
      </c>
      <c r="C27" s="59">
        <v>134.62</v>
      </c>
      <c r="D27" s="59">
        <v>66.674999999999997</v>
      </c>
      <c r="E27" s="60">
        <v>1</v>
      </c>
      <c r="F27" s="85">
        <v>0.49528301886792397</v>
      </c>
      <c r="G27" s="59">
        <v>629.70497168544898</v>
      </c>
    </row>
    <row r="28" spans="1:7" s="58" customFormat="1" x14ac:dyDescent="0.2">
      <c r="A28" s="58" t="s">
        <v>123</v>
      </c>
      <c r="B28" s="59">
        <v>119.38</v>
      </c>
      <c r="C28" s="59">
        <v>119.38</v>
      </c>
      <c r="D28" s="59">
        <v>61.594999999999999</v>
      </c>
      <c r="E28" s="60">
        <v>1</v>
      </c>
      <c r="F28" s="85">
        <v>0.51595744680851097</v>
      </c>
      <c r="G28" s="59">
        <v>516.32813976525495</v>
      </c>
    </row>
    <row r="29" spans="1:7" s="58" customFormat="1" x14ac:dyDescent="0.2">
      <c r="A29" s="58" t="s">
        <v>103</v>
      </c>
      <c r="B29" s="59">
        <v>152.4</v>
      </c>
      <c r="C29" s="59">
        <v>152.4</v>
      </c>
      <c r="D29" s="59">
        <v>78.739999999999995</v>
      </c>
      <c r="E29" s="60">
        <v>1</v>
      </c>
      <c r="F29" s="85">
        <v>0.51666666666666705</v>
      </c>
      <c r="G29" s="59">
        <v>665.50109036100503</v>
      </c>
    </row>
    <row r="30" spans="1:7" s="58" customFormat="1" ht="16" thickBot="1" x14ac:dyDescent="0.25">
      <c r="A30" s="58" t="s">
        <v>104</v>
      </c>
      <c r="B30" s="59">
        <v>139.69999999999999</v>
      </c>
      <c r="C30" s="59">
        <v>139.69999999999999</v>
      </c>
      <c r="D30" s="59">
        <v>58.42</v>
      </c>
      <c r="E30" s="60">
        <v>1</v>
      </c>
      <c r="F30" s="85">
        <v>0.41818181818181799</v>
      </c>
      <c r="G30" s="59">
        <v>552.12385624174897</v>
      </c>
    </row>
    <row r="31" spans="1:7" s="58" customFormat="1" x14ac:dyDescent="0.2">
      <c r="A31" s="58" t="s">
        <v>751</v>
      </c>
      <c r="B31" s="92">
        <v>149.80000000000001</v>
      </c>
      <c r="C31" s="92">
        <v>132.1</v>
      </c>
      <c r="D31" s="92">
        <v>76.2</v>
      </c>
      <c r="E31" s="93">
        <f>149.8/132.1</f>
        <v>1.133989401968206</v>
      </c>
      <c r="F31" s="94">
        <f>76.2/140.9</f>
        <v>0.54080908445706177</v>
      </c>
      <c r="G31" s="95">
        <f>(0.5*PI()*(149.8/2)*(132.1/2)*90.2)/1000</f>
        <v>700.94033890978085</v>
      </c>
    </row>
  </sheetData>
  <sortState xmlns:xlrd2="http://schemas.microsoft.com/office/spreadsheetml/2017/richdata2" ref="A3:G27">
    <sortCondition ref="A3:A27"/>
  </sortState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A53B2-EDCB-4187-9991-0494FBD3BF2B}">
  <sheetPr codeName="Sheet5"/>
  <dimension ref="A1:G25"/>
  <sheetViews>
    <sheetView workbookViewId="0">
      <pane ySplit="2" topLeftCell="A3" activePane="bottomLeft" state="frozen"/>
      <selection pane="bottomLeft" activeCell="E12" sqref="E12:F12"/>
    </sheetView>
  </sheetViews>
  <sheetFormatPr baseColWidth="10" defaultColWidth="8.83203125" defaultRowHeight="15" x14ac:dyDescent="0.2"/>
  <cols>
    <col min="1" max="1" width="10.83203125" customWidth="1"/>
    <col min="2" max="2" width="12.33203125" style="2" customWidth="1"/>
    <col min="3" max="4" width="11.83203125" style="2" customWidth="1"/>
    <col min="5" max="5" width="8.83203125" style="1"/>
    <col min="6" max="6" width="8.83203125" style="3"/>
    <col min="7" max="7" width="19.1640625" style="2" customWidth="1"/>
  </cols>
  <sheetData>
    <row r="1" spans="1:7" ht="19" x14ac:dyDescent="0.25">
      <c r="A1" s="89" t="s">
        <v>776</v>
      </c>
    </row>
    <row r="2" spans="1:7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</row>
    <row r="3" spans="1:7" x14ac:dyDescent="0.2">
      <c r="A3" t="s">
        <v>553</v>
      </c>
      <c r="B3" s="2">
        <v>147.32</v>
      </c>
      <c r="C3" s="2">
        <v>139.69999999999999</v>
      </c>
      <c r="D3" s="2">
        <v>73.66</v>
      </c>
      <c r="E3" s="1">
        <v>1.054545455</v>
      </c>
      <c r="F3" s="3">
        <v>0.51327433600000005</v>
      </c>
      <c r="G3" s="2">
        <v>804.58259840000005</v>
      </c>
    </row>
    <row r="4" spans="1:7" x14ac:dyDescent="0.2">
      <c r="A4" t="s">
        <v>130</v>
      </c>
      <c r="B4" s="2">
        <v>200.02500000000001</v>
      </c>
      <c r="C4" s="2">
        <v>144.46250000000001</v>
      </c>
      <c r="D4" s="2">
        <v>102.87</v>
      </c>
      <c r="E4" s="1">
        <v>1.3846153846153799</v>
      </c>
      <c r="F4" s="3">
        <v>0.59723502304147502</v>
      </c>
      <c r="G4" s="2">
        <v>1737.3017622377499</v>
      </c>
    </row>
    <row r="5" spans="1:7" x14ac:dyDescent="0.2">
      <c r="A5" t="s">
        <v>125</v>
      </c>
      <c r="B5" s="2">
        <v>198.12</v>
      </c>
      <c r="C5" s="2">
        <v>175.26</v>
      </c>
      <c r="D5" s="2">
        <v>93.98</v>
      </c>
      <c r="E5" s="1">
        <v>1.1304347826087</v>
      </c>
      <c r="F5" s="3">
        <v>0.50340136054421802</v>
      </c>
      <c r="G5" s="2">
        <v>2283.3173207822201</v>
      </c>
    </row>
    <row r="6" spans="1:7" x14ac:dyDescent="0.2">
      <c r="A6" t="s">
        <v>91</v>
      </c>
      <c r="B6" s="2">
        <v>149.86000000000001</v>
      </c>
      <c r="C6" s="2">
        <v>147.32</v>
      </c>
      <c r="D6" s="2">
        <v>80.010000000000005</v>
      </c>
      <c r="E6" s="1">
        <v>1.0172413793103501</v>
      </c>
      <c r="F6" s="3">
        <v>0.53846153846153899</v>
      </c>
      <c r="G6" s="2">
        <v>922.18774902426503</v>
      </c>
    </row>
    <row r="7" spans="1:7" x14ac:dyDescent="0.2">
      <c r="A7" t="s">
        <v>92</v>
      </c>
      <c r="B7" s="2">
        <v>157.47999999999999</v>
      </c>
      <c r="C7" s="2">
        <v>152.4</v>
      </c>
      <c r="D7" s="2">
        <v>60.96</v>
      </c>
      <c r="E7" s="1">
        <v>1.0333333333333301</v>
      </c>
      <c r="F7" s="3">
        <v>0.39344262295082</v>
      </c>
      <c r="G7" s="2">
        <v>858.71108433678</v>
      </c>
    </row>
    <row r="8" spans="1:7" x14ac:dyDescent="0.2">
      <c r="A8" t="s">
        <v>595</v>
      </c>
      <c r="B8" s="2">
        <v>198.12</v>
      </c>
      <c r="C8" s="2">
        <v>137.16</v>
      </c>
      <c r="D8" s="2">
        <v>93.98</v>
      </c>
      <c r="E8" s="1">
        <v>1.4444444439999999</v>
      </c>
      <c r="F8" s="3">
        <v>0.56060606099999999</v>
      </c>
      <c r="G8" s="2">
        <v>1437.5002019999999</v>
      </c>
    </row>
    <row r="9" spans="1:7" x14ac:dyDescent="0.2">
      <c r="A9" t="s">
        <v>95</v>
      </c>
      <c r="B9" s="2">
        <v>149.86000000000001</v>
      </c>
      <c r="C9" s="2">
        <v>139.69999999999999</v>
      </c>
      <c r="D9" s="2">
        <v>73.66</v>
      </c>
      <c r="E9" s="1">
        <v>1.0727272727272701</v>
      </c>
      <c r="F9" s="3">
        <v>0.50877192982456099</v>
      </c>
      <c r="G9" s="2">
        <v>820.25870899250299</v>
      </c>
    </row>
    <row r="10" spans="1:7" x14ac:dyDescent="0.2">
      <c r="A10" t="s">
        <v>596</v>
      </c>
      <c r="B10" s="2">
        <v>177.8</v>
      </c>
      <c r="C10" s="2">
        <v>68.58</v>
      </c>
      <c r="D10" s="2">
        <v>98.424999999999997</v>
      </c>
      <c r="E10" s="1">
        <v>2.592592593</v>
      </c>
      <c r="F10" s="3">
        <v>0.798969072</v>
      </c>
      <c r="G10" s="2">
        <v>1173.1302009999999</v>
      </c>
    </row>
    <row r="11" spans="1:7" x14ac:dyDescent="0.2">
      <c r="A11" t="s">
        <v>597</v>
      </c>
      <c r="B11" s="2">
        <v>198.12</v>
      </c>
      <c r="C11" s="2">
        <v>154.94</v>
      </c>
      <c r="D11" s="2">
        <v>111.76</v>
      </c>
      <c r="E11" s="1">
        <v>1.278688525</v>
      </c>
      <c r="F11" s="3">
        <v>0.63309352500000005</v>
      </c>
      <c r="G11" s="2">
        <v>1347.2188470000001</v>
      </c>
    </row>
    <row r="12" spans="1:7" x14ac:dyDescent="0.2">
      <c r="A12" t="s">
        <v>771</v>
      </c>
      <c r="B12" s="76">
        <v>167.4</v>
      </c>
      <c r="C12" s="76">
        <v>137.19999999999999</v>
      </c>
      <c r="D12" s="76">
        <v>81.2</v>
      </c>
      <c r="E12" s="91">
        <f>B12/C12</f>
        <v>1.2201166180758019</v>
      </c>
      <c r="F12" s="91">
        <f>D12/((B12+C12)/2)</f>
        <v>0.53315824031516745</v>
      </c>
      <c r="G12" s="90">
        <f>((PI()*D12*((76.1*76.1)+(76.1*71.1)+(71.1*71.1)))/3)/1000</f>
        <v>1382.3834501093611</v>
      </c>
    </row>
    <row r="13" spans="1:7" x14ac:dyDescent="0.2">
      <c r="A13" t="s">
        <v>106</v>
      </c>
      <c r="B13" s="2">
        <v>152.4</v>
      </c>
      <c r="C13" s="2">
        <v>152.4</v>
      </c>
      <c r="D13" s="2">
        <v>77.47</v>
      </c>
      <c r="E13" s="1">
        <v>1</v>
      </c>
      <c r="F13" s="3">
        <v>0.50833333333333297</v>
      </c>
      <c r="G13" s="2">
        <v>950.027431798208</v>
      </c>
    </row>
    <row r="14" spans="1:7" x14ac:dyDescent="0.2">
      <c r="A14" t="s">
        <v>107</v>
      </c>
      <c r="B14" s="2">
        <v>127</v>
      </c>
      <c r="C14" s="2">
        <v>127</v>
      </c>
      <c r="D14" s="2">
        <v>67.31</v>
      </c>
      <c r="E14" s="1">
        <v>1</v>
      </c>
      <c r="F14" s="3">
        <v>0.53</v>
      </c>
      <c r="G14" s="2">
        <v>852.66201045131402</v>
      </c>
    </row>
    <row r="15" spans="1:7" x14ac:dyDescent="0.2">
      <c r="A15" t="s">
        <v>112</v>
      </c>
      <c r="B15" s="2">
        <v>162.56</v>
      </c>
      <c r="C15" s="2">
        <v>144.78</v>
      </c>
      <c r="D15" s="2">
        <v>61.594999999999999</v>
      </c>
      <c r="E15" s="1">
        <v>1.12280701754386</v>
      </c>
      <c r="F15" s="3">
        <v>0.40082644628099201</v>
      </c>
      <c r="G15" s="2">
        <v>971.11928685044802</v>
      </c>
    </row>
    <row r="16" spans="1:7" x14ac:dyDescent="0.2">
      <c r="A16" t="s">
        <v>127</v>
      </c>
      <c r="B16" s="2">
        <v>182.88</v>
      </c>
      <c r="C16" s="2">
        <v>182.88</v>
      </c>
      <c r="D16" s="2">
        <v>81.915000000000006</v>
      </c>
      <c r="E16" s="1">
        <v>1</v>
      </c>
      <c r="F16" s="3">
        <v>0.44791666666666702</v>
      </c>
      <c r="G16" s="2">
        <v>2151.7199329100799</v>
      </c>
    </row>
    <row r="17" spans="1:7" x14ac:dyDescent="0.2">
      <c r="A17" t="s">
        <v>547</v>
      </c>
      <c r="B17" s="2">
        <v>152.4</v>
      </c>
      <c r="C17" s="2">
        <v>104.14</v>
      </c>
      <c r="D17" s="2">
        <v>64.099999999999994</v>
      </c>
      <c r="E17" s="1">
        <v>1.5</v>
      </c>
      <c r="F17" s="3">
        <v>0.505</v>
      </c>
      <c r="G17" s="2">
        <v>801.4</v>
      </c>
    </row>
    <row r="18" spans="1:7" x14ac:dyDescent="0.2">
      <c r="A18" t="s">
        <v>99</v>
      </c>
      <c r="B18" s="2">
        <v>142.24</v>
      </c>
      <c r="C18" s="2">
        <v>142.24</v>
      </c>
      <c r="D18" s="2">
        <v>74.295000000000002</v>
      </c>
      <c r="E18" s="1">
        <v>1</v>
      </c>
      <c r="F18" s="3">
        <v>0.52232142857142905</v>
      </c>
      <c r="G18" s="2">
        <v>805.009063441747</v>
      </c>
    </row>
    <row r="19" spans="1:7" x14ac:dyDescent="0.2">
      <c r="A19" t="s">
        <v>122</v>
      </c>
      <c r="B19" s="2">
        <v>142.24</v>
      </c>
      <c r="C19" s="2">
        <v>142.24</v>
      </c>
      <c r="D19" s="2">
        <v>79.375</v>
      </c>
      <c r="E19" s="1">
        <v>1</v>
      </c>
      <c r="F19" s="3">
        <v>0.55803571428571397</v>
      </c>
      <c r="G19" s="2">
        <v>892.49647583737499</v>
      </c>
    </row>
    <row r="20" spans="1:7" x14ac:dyDescent="0.2">
      <c r="A20" t="s">
        <v>124</v>
      </c>
      <c r="B20" s="2">
        <v>190.5</v>
      </c>
      <c r="C20" s="2">
        <v>190.5</v>
      </c>
      <c r="D20" s="2">
        <v>59.055</v>
      </c>
      <c r="E20" s="1">
        <v>1</v>
      </c>
      <c r="F20" s="3">
        <v>0.31</v>
      </c>
      <c r="G20" s="2">
        <v>949.43874643847698</v>
      </c>
    </row>
    <row r="21" spans="1:7" x14ac:dyDescent="0.2">
      <c r="A21" t="s">
        <v>101</v>
      </c>
      <c r="B21" s="2">
        <v>134.62</v>
      </c>
      <c r="C21" s="2">
        <f>CONVERT(36, "in", "cm")</f>
        <v>91.44</v>
      </c>
      <c r="D21" s="2">
        <v>79.375</v>
      </c>
      <c r="E21" s="1">
        <f>B21/C21</f>
        <v>1.4722222222222223</v>
      </c>
      <c r="F21" s="3">
        <v>0.589622641509434</v>
      </c>
      <c r="G21" s="2">
        <v>826.73692927662501</v>
      </c>
    </row>
    <row r="22" spans="1:7" x14ac:dyDescent="0.2">
      <c r="A22" t="s">
        <v>102</v>
      </c>
      <c r="B22" s="2">
        <v>160.02000000000001</v>
      </c>
      <c r="C22" s="2">
        <v>121.92</v>
      </c>
      <c r="D22" s="2">
        <v>102.235</v>
      </c>
      <c r="E22" s="1">
        <v>1.3125</v>
      </c>
      <c r="F22" s="3">
        <v>0.72522522522522503</v>
      </c>
      <c r="G22" s="2">
        <v>783.26497557805396</v>
      </c>
    </row>
    <row r="23" spans="1:7" x14ac:dyDescent="0.2">
      <c r="A23" t="s">
        <v>126</v>
      </c>
      <c r="B23" s="16">
        <v>167.64</v>
      </c>
      <c r="C23" s="16">
        <v>167.64</v>
      </c>
      <c r="D23" s="16">
        <v>74.295000000000002</v>
      </c>
      <c r="E23" s="13">
        <v>1</v>
      </c>
      <c r="F23" s="14">
        <v>0.44318181818181801</v>
      </c>
      <c r="G23" s="16">
        <v>1034.6486396149901</v>
      </c>
    </row>
    <row r="24" spans="1:7" x14ac:dyDescent="0.2">
      <c r="A24" t="s">
        <v>128</v>
      </c>
      <c r="B24" s="16">
        <v>139</v>
      </c>
      <c r="C24" s="16">
        <v>100</v>
      </c>
      <c r="D24" s="16">
        <v>92.5</v>
      </c>
      <c r="E24" s="12">
        <v>1.39</v>
      </c>
      <c r="F24" s="17">
        <v>0.77405857740585804</v>
      </c>
      <c r="G24" s="16">
        <v>1009.8256885882701</v>
      </c>
    </row>
    <row r="25" spans="1:7" x14ac:dyDescent="0.2">
      <c r="A25" t="s">
        <v>129</v>
      </c>
      <c r="B25" s="16">
        <v>80</v>
      </c>
      <c r="C25" s="16">
        <v>55</v>
      </c>
      <c r="D25" s="16">
        <v>81</v>
      </c>
      <c r="E25" s="13">
        <v>1.4545454545454499</v>
      </c>
      <c r="F25" s="14">
        <v>0.6</v>
      </c>
      <c r="G25" s="16">
        <v>1119.6636217394</v>
      </c>
    </row>
  </sheetData>
  <sortState xmlns:xlrd2="http://schemas.microsoft.com/office/spreadsheetml/2017/richdata2" ref="A3:G8">
    <sortCondition ref="A3:A8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BDBDC-58C3-4ACE-98C0-23C8D4EEBD66}">
  <sheetPr codeName="Sheet6"/>
  <dimension ref="A1:H20"/>
  <sheetViews>
    <sheetView workbookViewId="0">
      <pane ySplit="2" topLeftCell="A3" activePane="bottomLeft" state="frozen"/>
      <selection pane="bottomLeft" activeCell="H30" sqref="H30"/>
    </sheetView>
  </sheetViews>
  <sheetFormatPr baseColWidth="10" defaultColWidth="8.83203125" defaultRowHeight="15" x14ac:dyDescent="0.2"/>
  <cols>
    <col min="1" max="1" width="10.1640625" customWidth="1"/>
    <col min="2" max="2" width="12.33203125" style="2" customWidth="1"/>
    <col min="3" max="4" width="11.83203125" style="2" customWidth="1"/>
    <col min="5" max="5" width="8.83203125" style="1"/>
    <col min="6" max="7" width="8.83203125" style="3"/>
    <col min="8" max="8" width="22.83203125" style="2" customWidth="1"/>
  </cols>
  <sheetData>
    <row r="1" spans="1:8" ht="19" x14ac:dyDescent="0.25">
      <c r="A1" s="89" t="s">
        <v>777</v>
      </c>
    </row>
    <row r="2" spans="1:8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  <c r="H2" s="3" t="s">
        <v>746</v>
      </c>
    </row>
    <row r="3" spans="1:8" x14ac:dyDescent="0.2">
      <c r="A3" t="s">
        <v>137</v>
      </c>
      <c r="B3" s="2">
        <v>53.34</v>
      </c>
      <c r="C3" s="2">
        <v>53.34</v>
      </c>
      <c r="D3" s="2">
        <v>36.195</v>
      </c>
      <c r="E3" s="1">
        <v>1</v>
      </c>
      <c r="F3" s="1">
        <v>0.67857142857143005</v>
      </c>
      <c r="G3" s="2">
        <v>40.440311239084302</v>
      </c>
      <c r="H3" s="3" t="s">
        <v>747</v>
      </c>
    </row>
    <row r="4" spans="1:8" x14ac:dyDescent="0.2">
      <c r="A4" t="s">
        <v>138</v>
      </c>
      <c r="B4" s="2">
        <v>55.88</v>
      </c>
      <c r="C4" s="2">
        <v>55.88</v>
      </c>
      <c r="D4" s="2">
        <v>39.369999999999997</v>
      </c>
      <c r="E4" s="1">
        <v>1</v>
      </c>
      <c r="F4" s="1">
        <v>0.70454545454545503</v>
      </c>
      <c r="G4" s="2">
        <v>48.2767577540057</v>
      </c>
      <c r="H4" s="3" t="s">
        <v>747</v>
      </c>
    </row>
    <row r="5" spans="1:8" x14ac:dyDescent="0.2">
      <c r="A5" t="s">
        <v>139</v>
      </c>
      <c r="B5" s="2">
        <v>60.96</v>
      </c>
      <c r="C5" s="2">
        <v>53.34</v>
      </c>
      <c r="D5" s="2">
        <v>41.91</v>
      </c>
      <c r="E5" s="1">
        <v>1.1428571428571399</v>
      </c>
      <c r="F5" s="1">
        <v>0.73333333333333295</v>
      </c>
      <c r="G5" s="2">
        <v>53.514998331419797</v>
      </c>
      <c r="H5" s="3" t="s">
        <v>747</v>
      </c>
    </row>
    <row r="6" spans="1:8" x14ac:dyDescent="0.2">
      <c r="A6" t="s">
        <v>140</v>
      </c>
      <c r="B6" s="2">
        <v>53.34</v>
      </c>
      <c r="C6" s="2">
        <v>50.8</v>
      </c>
      <c r="D6" s="2">
        <v>39.369999999999997</v>
      </c>
      <c r="E6" s="1">
        <v>1.05</v>
      </c>
      <c r="F6" s="1">
        <v>0.75609756097560998</v>
      </c>
      <c r="G6" s="2">
        <v>53.862498320584898</v>
      </c>
      <c r="H6" s="3" t="s">
        <v>747</v>
      </c>
    </row>
    <row r="7" spans="1:8" x14ac:dyDescent="0.2">
      <c r="A7" t="s">
        <v>135</v>
      </c>
      <c r="B7" s="2">
        <v>50.8</v>
      </c>
      <c r="C7" s="2">
        <v>38.1</v>
      </c>
      <c r="D7" s="2">
        <v>34.29</v>
      </c>
      <c r="E7" s="1">
        <v>1.3333333333333299</v>
      </c>
      <c r="F7" s="1">
        <v>0.77142857142857102</v>
      </c>
      <c r="G7" s="2">
        <v>26.0624991873798</v>
      </c>
      <c r="H7" s="3" t="s">
        <v>747</v>
      </c>
    </row>
    <row r="8" spans="1:8" x14ac:dyDescent="0.2">
      <c r="A8" t="s">
        <v>145</v>
      </c>
      <c r="B8" s="2">
        <v>59.69</v>
      </c>
      <c r="C8" s="2">
        <v>58.42</v>
      </c>
      <c r="D8" s="2">
        <v>46.99</v>
      </c>
      <c r="E8" s="1">
        <v>1.02173913043478</v>
      </c>
      <c r="F8" s="1">
        <v>0.79569892473118298</v>
      </c>
      <c r="G8" s="2">
        <v>64.347023456643797</v>
      </c>
      <c r="H8" s="3" t="s">
        <v>747</v>
      </c>
    </row>
    <row r="9" spans="1:8" x14ac:dyDescent="0.2">
      <c r="A9" t="s">
        <v>142</v>
      </c>
      <c r="B9" s="2">
        <v>76.2</v>
      </c>
      <c r="C9" s="2">
        <v>40.64</v>
      </c>
      <c r="D9" s="2">
        <v>46.99</v>
      </c>
      <c r="E9" s="1">
        <v>1.875</v>
      </c>
      <c r="F9" s="1">
        <v>0.80434782608695599</v>
      </c>
      <c r="G9" s="2">
        <v>57.144442662699397</v>
      </c>
      <c r="H9" s="3" t="s">
        <v>747</v>
      </c>
    </row>
    <row r="10" spans="1:8" x14ac:dyDescent="0.2">
      <c r="A10" t="s">
        <v>593</v>
      </c>
      <c r="B10" s="2">
        <v>58.42</v>
      </c>
      <c r="C10" s="2">
        <v>55.88</v>
      </c>
      <c r="D10" s="2">
        <v>48.26</v>
      </c>
      <c r="E10" s="1">
        <v>1.0454545449999999</v>
      </c>
      <c r="F10" s="1">
        <v>0.84444444399999996</v>
      </c>
      <c r="G10" s="2">
        <v>61.867868440000002</v>
      </c>
      <c r="H10" s="3" t="s">
        <v>747</v>
      </c>
    </row>
    <row r="11" spans="1:8" x14ac:dyDescent="0.2">
      <c r="A11" t="s">
        <v>136</v>
      </c>
      <c r="B11" s="2">
        <v>48.26</v>
      </c>
      <c r="C11" s="2">
        <v>48.26</v>
      </c>
      <c r="D11" s="2">
        <v>41.91</v>
      </c>
      <c r="E11" s="1">
        <v>1</v>
      </c>
      <c r="F11" s="1">
        <v>0.86842105263157898</v>
      </c>
      <c r="G11" s="2">
        <v>38.331179360401897</v>
      </c>
      <c r="H11" s="3" t="s">
        <v>747</v>
      </c>
    </row>
    <row r="12" spans="1:8" x14ac:dyDescent="0.2">
      <c r="A12" t="s">
        <v>591</v>
      </c>
      <c r="B12">
        <v>55.88</v>
      </c>
      <c r="C12">
        <v>55.88</v>
      </c>
      <c r="D12">
        <v>49.53</v>
      </c>
      <c r="E12">
        <v>1</v>
      </c>
      <c r="F12" s="1">
        <v>0.88636363600000001</v>
      </c>
      <c r="G12"/>
      <c r="H12" s="3" t="s">
        <v>747</v>
      </c>
    </row>
    <row r="13" spans="1:8" x14ac:dyDescent="0.2">
      <c r="A13" t="s">
        <v>141</v>
      </c>
      <c r="B13" s="2">
        <v>53.34</v>
      </c>
      <c r="C13" s="2">
        <v>53.34</v>
      </c>
      <c r="D13" s="2">
        <v>48.26</v>
      </c>
      <c r="E13" s="1">
        <v>1</v>
      </c>
      <c r="F13" s="1">
        <v>0.90476190476190499</v>
      </c>
      <c r="G13" s="2">
        <v>53.920414985445703</v>
      </c>
      <c r="H13" s="3" t="s">
        <v>747</v>
      </c>
    </row>
    <row r="14" spans="1:8" x14ac:dyDescent="0.2">
      <c r="A14" t="s">
        <v>143</v>
      </c>
      <c r="B14" s="2">
        <v>43.18</v>
      </c>
      <c r="C14" s="2">
        <v>43.18</v>
      </c>
      <c r="D14" s="2">
        <v>41.91</v>
      </c>
      <c r="E14" s="1">
        <v>1</v>
      </c>
      <c r="F14" s="1">
        <v>0.97058823529411797</v>
      </c>
      <c r="G14" s="2">
        <v>61.372359197541002</v>
      </c>
      <c r="H14" s="3" t="s">
        <v>747</v>
      </c>
    </row>
    <row r="15" spans="1:8" x14ac:dyDescent="0.2">
      <c r="A15" t="s">
        <v>132</v>
      </c>
      <c r="B15" s="2">
        <v>27.94</v>
      </c>
      <c r="C15" s="2">
        <v>25.4</v>
      </c>
      <c r="D15" s="2">
        <v>26.67</v>
      </c>
      <c r="E15" s="1">
        <v>1.1000000000000001</v>
      </c>
      <c r="F15" s="1">
        <v>1</v>
      </c>
      <c r="G15" s="2">
        <v>7.4326386571416503</v>
      </c>
      <c r="H15" s="3" t="s">
        <v>747</v>
      </c>
    </row>
    <row r="16" spans="1:8" x14ac:dyDescent="0.2">
      <c r="A16" t="s">
        <v>144</v>
      </c>
      <c r="B16" s="2">
        <v>55.88</v>
      </c>
      <c r="C16" s="2">
        <v>50.8</v>
      </c>
      <c r="D16" s="2">
        <v>55.88</v>
      </c>
      <c r="E16" s="1">
        <v>1.1000000000000001</v>
      </c>
      <c r="F16" s="1">
        <v>1.0476190476190499</v>
      </c>
      <c r="G16" s="2">
        <v>62.292590650329998</v>
      </c>
      <c r="H16" s="3" t="s">
        <v>747</v>
      </c>
    </row>
    <row r="17" spans="1:8" x14ac:dyDescent="0.2">
      <c r="A17" t="s">
        <v>146</v>
      </c>
      <c r="B17" s="2">
        <v>50.8</v>
      </c>
      <c r="C17" s="2">
        <v>50.8</v>
      </c>
      <c r="D17" s="2">
        <v>54.61</v>
      </c>
      <c r="E17" s="1">
        <v>1</v>
      </c>
      <c r="F17" s="1">
        <v>1.075</v>
      </c>
      <c r="G17" s="2">
        <v>76.465013047944595</v>
      </c>
      <c r="H17" s="3" t="s">
        <v>747</v>
      </c>
    </row>
    <row r="18" spans="1:8" x14ac:dyDescent="0.2">
      <c r="A18" t="s">
        <v>133</v>
      </c>
      <c r="B18" s="2">
        <v>27.94</v>
      </c>
      <c r="C18" s="2">
        <v>27.94</v>
      </c>
      <c r="D18" s="2">
        <v>33.020000000000003</v>
      </c>
      <c r="E18" s="1">
        <v>1</v>
      </c>
      <c r="F18" s="1">
        <v>1.1818181818181801</v>
      </c>
      <c r="G18" s="2">
        <v>10.1225459806786</v>
      </c>
      <c r="H18" s="3" t="s">
        <v>747</v>
      </c>
    </row>
    <row r="19" spans="1:8" x14ac:dyDescent="0.2">
      <c r="A19" t="s">
        <v>131</v>
      </c>
      <c r="B19" s="2">
        <v>20.32</v>
      </c>
      <c r="C19" s="2">
        <v>17.78</v>
      </c>
      <c r="D19" s="2">
        <v>22.86</v>
      </c>
      <c r="E19" s="1">
        <v>1.1428571428571399</v>
      </c>
      <c r="F19" s="1">
        <v>1.2</v>
      </c>
      <c r="G19" s="2">
        <v>3.2433332322072599</v>
      </c>
      <c r="H19" s="3" t="s">
        <v>747</v>
      </c>
    </row>
    <row r="20" spans="1:8" x14ac:dyDescent="0.2">
      <c r="A20" t="s">
        <v>592</v>
      </c>
      <c r="B20">
        <v>35.56</v>
      </c>
      <c r="C20">
        <v>35.56</v>
      </c>
      <c r="D20">
        <v>50.8</v>
      </c>
      <c r="E20">
        <v>1</v>
      </c>
      <c r="F20" s="1">
        <v>1.428571429</v>
      </c>
      <c r="G20" s="2">
        <v>50.451850280000002</v>
      </c>
      <c r="H20" s="3" t="s">
        <v>747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CDC09-8512-46F8-8F4C-16472EB0EBE7}">
  <sheetPr codeName="Sheet7"/>
  <dimension ref="A1:G49"/>
  <sheetViews>
    <sheetView zoomScaleNormal="100" workbookViewId="0">
      <selection activeCell="I26" sqref="I26"/>
    </sheetView>
  </sheetViews>
  <sheetFormatPr baseColWidth="10" defaultColWidth="8.83203125" defaultRowHeight="15" x14ac:dyDescent="0.2"/>
  <cols>
    <col min="2" max="2" width="12.33203125" style="2" customWidth="1"/>
    <col min="3" max="4" width="11.83203125" style="2" customWidth="1"/>
    <col min="5" max="5" width="9" style="1" bestFit="1" customWidth="1"/>
    <col min="6" max="6" width="9" style="3" bestFit="1" customWidth="1"/>
    <col min="7" max="7" width="9.6640625" style="3" bestFit="1" customWidth="1"/>
  </cols>
  <sheetData>
    <row r="1" spans="1:7" ht="19" x14ac:dyDescent="0.25">
      <c r="A1" s="89" t="s">
        <v>778</v>
      </c>
    </row>
    <row r="2" spans="1:7" ht="16" thickBot="1" x14ac:dyDescent="0.25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3" t="s">
        <v>11</v>
      </c>
      <c r="G2" s="2" t="s">
        <v>12</v>
      </c>
    </row>
    <row r="3" spans="1:7" ht="16" thickBot="1" x14ac:dyDescent="0.25">
      <c r="A3" s="47" t="s">
        <v>765</v>
      </c>
      <c r="B3" s="28">
        <v>68.599999999999994</v>
      </c>
      <c r="C3" s="28">
        <v>61</v>
      </c>
      <c r="D3" s="28">
        <v>92.7</v>
      </c>
      <c r="E3" s="28">
        <f>68.6/61</f>
        <v>1.1245901639344262</v>
      </c>
      <c r="F3" s="35">
        <f>92.7/64.8</f>
        <v>1.4305555555555556</v>
      </c>
      <c r="G3" s="29">
        <f>(0.5*PI()*(68.6/2)*(61/2)*92.7)/1000</f>
        <v>152.33285111352976</v>
      </c>
    </row>
    <row r="4" spans="1:7" x14ac:dyDescent="0.2">
      <c r="A4" s="47" t="s">
        <v>766</v>
      </c>
      <c r="B4" s="28">
        <v>86.4</v>
      </c>
      <c r="C4" s="28">
        <v>86.4</v>
      </c>
      <c r="D4" s="28">
        <v>66</v>
      </c>
      <c r="E4" s="28">
        <v>1</v>
      </c>
      <c r="F4" s="35">
        <f>66/86.4</f>
        <v>0.76388888888888884</v>
      </c>
      <c r="G4" s="29">
        <f>(0.5*PI()*43.2*43.2*66)/1000</f>
        <v>193.4778738365687</v>
      </c>
    </row>
    <row r="5" spans="1:7" x14ac:dyDescent="0.2">
      <c r="A5" t="s">
        <v>165</v>
      </c>
      <c r="B5" s="2">
        <v>81.28</v>
      </c>
      <c r="C5" s="2">
        <v>78.739999999999995</v>
      </c>
      <c r="D5" s="2">
        <v>62.23</v>
      </c>
      <c r="E5" s="1">
        <v>1.0322580645161299</v>
      </c>
      <c r="F5" s="1">
        <v>0.77777777777777801</v>
      </c>
      <c r="G5" s="2">
        <v>106.33425374669</v>
      </c>
    </row>
    <row r="6" spans="1:7" x14ac:dyDescent="0.2">
      <c r="A6" t="s">
        <v>174</v>
      </c>
      <c r="B6" s="2">
        <v>63.5</v>
      </c>
      <c r="C6" s="2">
        <v>53.34</v>
      </c>
      <c r="D6" s="2">
        <v>38.1</v>
      </c>
      <c r="E6" s="1">
        <v>1.19047619047619</v>
      </c>
      <c r="F6" s="1">
        <v>0.65217391304347805</v>
      </c>
      <c r="G6" s="2">
        <v>125.679162748031</v>
      </c>
    </row>
    <row r="7" spans="1:7" x14ac:dyDescent="0.2">
      <c r="A7" t="s">
        <v>175</v>
      </c>
      <c r="B7" s="2">
        <v>50.8</v>
      </c>
      <c r="C7" s="2">
        <v>50.8</v>
      </c>
      <c r="D7" s="2">
        <v>63.5</v>
      </c>
      <c r="E7" s="1">
        <v>1</v>
      </c>
      <c r="F7" s="1">
        <v>1.25</v>
      </c>
      <c r="G7" s="2">
        <v>128.70369969076401</v>
      </c>
    </row>
    <row r="8" spans="1:7" x14ac:dyDescent="0.2">
      <c r="A8" t="s">
        <v>147</v>
      </c>
      <c r="B8" s="2">
        <v>68.58</v>
      </c>
      <c r="C8" s="2">
        <v>55.88</v>
      </c>
      <c r="D8" s="2">
        <v>55.88</v>
      </c>
      <c r="E8" s="1">
        <v>1.22727272727273</v>
      </c>
      <c r="F8" s="1">
        <v>0.89795918367347005</v>
      </c>
      <c r="G8" s="2">
        <v>84.094997377945504</v>
      </c>
    </row>
    <row r="9" spans="1:7" x14ac:dyDescent="0.2">
      <c r="A9" t="s">
        <v>190</v>
      </c>
      <c r="B9" s="2">
        <v>81.28</v>
      </c>
      <c r="C9" s="2">
        <v>76.2</v>
      </c>
      <c r="D9" s="2">
        <v>66.040000000000006</v>
      </c>
      <c r="E9" s="1">
        <v>1.06666666666667</v>
      </c>
      <c r="F9" s="1">
        <v>0.83870967741935498</v>
      </c>
      <c r="G9" s="2">
        <v>160.622217214074</v>
      </c>
    </row>
    <row r="10" spans="1:7" x14ac:dyDescent="0.2">
      <c r="A10" t="s">
        <v>186</v>
      </c>
      <c r="B10" s="2">
        <v>73.66</v>
      </c>
      <c r="C10" s="2">
        <v>60.96</v>
      </c>
      <c r="D10" s="2">
        <v>48.26</v>
      </c>
      <c r="E10" s="1">
        <v>1.2083333333333299</v>
      </c>
      <c r="F10" s="1">
        <v>0.71698113207547198</v>
      </c>
      <c r="G10" s="2">
        <v>143.70626095138499</v>
      </c>
    </row>
    <row r="11" spans="1:7" x14ac:dyDescent="0.2">
      <c r="A11" t="s">
        <v>187</v>
      </c>
      <c r="B11" s="2">
        <v>66.040000000000006</v>
      </c>
      <c r="C11" s="2">
        <v>66.040000000000006</v>
      </c>
      <c r="D11" s="2">
        <v>44.45</v>
      </c>
      <c r="E11" s="1">
        <v>1</v>
      </c>
      <c r="F11" s="1">
        <v>0.67307692307692302</v>
      </c>
      <c r="G11" s="2">
        <v>152.25647673417399</v>
      </c>
    </row>
    <row r="12" spans="1:7" x14ac:dyDescent="0.2">
      <c r="A12" t="s">
        <v>170</v>
      </c>
      <c r="B12" s="2">
        <v>68.58</v>
      </c>
      <c r="C12" s="2">
        <v>66.040000000000006</v>
      </c>
      <c r="D12" s="2">
        <v>57.15</v>
      </c>
      <c r="E12" s="1">
        <v>1.0384615384615401</v>
      </c>
      <c r="F12" s="1">
        <v>0.84905660377358505</v>
      </c>
      <c r="G12" s="2">
        <v>112.35832983003699</v>
      </c>
    </row>
    <row r="13" spans="1:7" x14ac:dyDescent="0.2">
      <c r="A13" t="s">
        <v>590</v>
      </c>
      <c r="B13" s="2">
        <v>91.44</v>
      </c>
      <c r="C13" s="2">
        <v>88.9</v>
      </c>
      <c r="D13" s="2">
        <v>57.784999999999997</v>
      </c>
      <c r="E13" s="1">
        <v>1.0285714290000001</v>
      </c>
      <c r="F13" s="1">
        <v>0.64084507000000002</v>
      </c>
      <c r="G13" s="2">
        <v>184.46457760000001</v>
      </c>
    </row>
    <row r="14" spans="1:7" x14ac:dyDescent="0.2">
      <c r="A14" t="s">
        <v>167</v>
      </c>
      <c r="B14" s="2">
        <v>69.849999999999994</v>
      </c>
      <c r="C14" s="2">
        <v>63.5</v>
      </c>
      <c r="D14" s="2">
        <v>46.99</v>
      </c>
      <c r="E14" s="1">
        <v>1.1000000000000001</v>
      </c>
      <c r="F14" s="1">
        <v>0.70476190476190503</v>
      </c>
      <c r="G14" s="2">
        <v>108.217288292487</v>
      </c>
    </row>
    <row r="15" spans="1:7" x14ac:dyDescent="0.2">
      <c r="A15" t="s">
        <v>169</v>
      </c>
      <c r="B15" s="2">
        <v>73.66</v>
      </c>
      <c r="C15" s="2">
        <v>71.12</v>
      </c>
      <c r="D15" s="2">
        <v>54.61</v>
      </c>
      <c r="E15" s="1">
        <v>1.03571428571429</v>
      </c>
      <c r="F15" s="1">
        <v>0.75438596491228105</v>
      </c>
      <c r="G15" s="2">
        <v>112.345459460068</v>
      </c>
    </row>
    <row r="16" spans="1:7" x14ac:dyDescent="0.2">
      <c r="A16" t="s">
        <v>168</v>
      </c>
      <c r="B16" s="2">
        <v>63.5</v>
      </c>
      <c r="C16" s="2">
        <v>60.325000000000003</v>
      </c>
      <c r="D16" s="2">
        <v>72.39</v>
      </c>
      <c r="E16" s="1">
        <v>1.0526315789473699</v>
      </c>
      <c r="F16" s="1">
        <v>1.16923076923077</v>
      </c>
      <c r="G16" s="2">
        <v>108.89539591023301</v>
      </c>
    </row>
    <row r="17" spans="1:7" x14ac:dyDescent="0.2">
      <c r="A17" t="s">
        <v>163</v>
      </c>
      <c r="B17" s="2">
        <v>66.040000000000006</v>
      </c>
      <c r="C17" s="2">
        <v>55.88</v>
      </c>
      <c r="D17" s="2">
        <v>69.849999999999994</v>
      </c>
      <c r="E17" s="1">
        <v>1.1818181818181801</v>
      </c>
      <c r="F17" s="1">
        <v>1.1458333333333299</v>
      </c>
      <c r="G17" s="2">
        <v>101.22545980678601</v>
      </c>
    </row>
    <row r="18" spans="1:7" x14ac:dyDescent="0.2">
      <c r="A18" t="s">
        <v>197</v>
      </c>
      <c r="B18" s="2">
        <v>76.2</v>
      </c>
      <c r="C18" s="2">
        <v>76.2</v>
      </c>
      <c r="D18" s="2">
        <v>81.28</v>
      </c>
      <c r="E18" s="1">
        <v>1</v>
      </c>
      <c r="F18" s="1">
        <v>1.06666666666667</v>
      </c>
      <c r="G18" s="2">
        <v>185.33332755470099</v>
      </c>
    </row>
    <row r="19" spans="1:7" x14ac:dyDescent="0.2">
      <c r="A19" t="s">
        <v>181</v>
      </c>
      <c r="B19" s="2">
        <v>73.66</v>
      </c>
      <c r="C19" s="2">
        <v>60.96</v>
      </c>
      <c r="D19" s="2">
        <v>57.15</v>
      </c>
      <c r="E19" s="1">
        <v>1.2083333333333299</v>
      </c>
      <c r="F19" s="1">
        <v>0.84905660377358505</v>
      </c>
      <c r="G19" s="2">
        <v>138.56562067956901</v>
      </c>
    </row>
    <row r="20" spans="1:7" x14ac:dyDescent="0.2">
      <c r="A20" t="s">
        <v>166</v>
      </c>
      <c r="B20" s="2">
        <v>71.12</v>
      </c>
      <c r="C20" s="2">
        <v>68.58</v>
      </c>
      <c r="D20" s="2">
        <v>60.96</v>
      </c>
      <c r="E20" s="1">
        <v>1.0370370370370401</v>
      </c>
      <c r="F20" s="1">
        <v>0.87272727272727302</v>
      </c>
      <c r="G20" s="2">
        <v>107.08147814271599</v>
      </c>
    </row>
    <row r="21" spans="1:7" x14ac:dyDescent="0.2">
      <c r="A21" t="s">
        <v>171</v>
      </c>
      <c r="B21" s="2">
        <v>55.88</v>
      </c>
      <c r="C21" s="2">
        <v>53.34</v>
      </c>
      <c r="D21" s="2">
        <v>71.12</v>
      </c>
      <c r="E21" s="1">
        <v>1.0476190476190499</v>
      </c>
      <c r="F21" s="1">
        <v>1.30232558139535</v>
      </c>
      <c r="G21" s="2">
        <v>115.19839146987999</v>
      </c>
    </row>
    <row r="22" spans="1:7" x14ac:dyDescent="0.2">
      <c r="A22" t="s">
        <v>176</v>
      </c>
      <c r="B22" s="2">
        <v>78.739999999999995</v>
      </c>
      <c r="C22" s="2">
        <v>71.12</v>
      </c>
      <c r="D22" s="2">
        <v>45.72</v>
      </c>
      <c r="E22" s="1">
        <v>1.1071428571428601</v>
      </c>
      <c r="F22" s="1">
        <v>0.61016949152542399</v>
      </c>
      <c r="G22" s="2">
        <v>133.05388474031199</v>
      </c>
    </row>
    <row r="23" spans="1:7" x14ac:dyDescent="0.2">
      <c r="A23" t="s">
        <v>172</v>
      </c>
      <c r="B23" s="2">
        <v>60.96</v>
      </c>
      <c r="C23" s="2">
        <v>55.88</v>
      </c>
      <c r="D23" s="2">
        <v>66.040000000000006</v>
      </c>
      <c r="E23" s="1">
        <v>1.0909090909090899</v>
      </c>
      <c r="F23" s="1">
        <v>1.1304347826087</v>
      </c>
      <c r="G23" s="2">
        <v>116.674193893001</v>
      </c>
    </row>
    <row r="24" spans="1:7" ht="16" thickBot="1" x14ac:dyDescent="0.25">
      <c r="A24" t="s">
        <v>589</v>
      </c>
      <c r="B24" s="2">
        <v>81.28</v>
      </c>
      <c r="C24" s="2">
        <v>76.2</v>
      </c>
      <c r="D24" s="2">
        <v>74.930000000000007</v>
      </c>
      <c r="E24" s="1">
        <v>1.066666667</v>
      </c>
      <c r="F24" s="1">
        <v>0.95161290300000001</v>
      </c>
      <c r="G24" s="2">
        <v>182.24443880000001</v>
      </c>
    </row>
    <row r="25" spans="1:7" x14ac:dyDescent="0.2">
      <c r="A25" s="47" t="s">
        <v>767</v>
      </c>
      <c r="B25" s="28">
        <v>96.5</v>
      </c>
      <c r="C25" s="28">
        <v>83.8</v>
      </c>
      <c r="D25" s="28">
        <v>53.3</v>
      </c>
      <c r="E25" s="35">
        <f>B25/C25</f>
        <v>1.1515513126491648</v>
      </c>
      <c r="F25" s="35">
        <f>D25/((B25+C25)/2)</f>
        <v>0.59123682750970596</v>
      </c>
      <c r="G25" s="32">
        <f>(0.5*PI()*(B25/2)*(C25/2)*D25)/1000</f>
        <v>169.26159408976474</v>
      </c>
    </row>
    <row r="26" spans="1:7" x14ac:dyDescent="0.2">
      <c r="A26" t="s">
        <v>587</v>
      </c>
      <c r="B26" s="2">
        <v>91.44</v>
      </c>
      <c r="C26" s="2">
        <v>81.28</v>
      </c>
      <c r="D26" s="2">
        <v>58.42</v>
      </c>
      <c r="E26" s="1">
        <v>1.125</v>
      </c>
      <c r="F26" s="1">
        <v>0.67647058800000004</v>
      </c>
      <c r="G26" s="2">
        <v>170.50666140000001</v>
      </c>
    </row>
    <row r="27" spans="1:7" x14ac:dyDescent="0.2">
      <c r="A27" t="s">
        <v>588</v>
      </c>
      <c r="B27" s="2">
        <v>55.88</v>
      </c>
      <c r="C27" s="2">
        <v>53.34</v>
      </c>
      <c r="D27" s="2">
        <v>58.42</v>
      </c>
      <c r="E27" s="1">
        <v>1.0476190480000001</v>
      </c>
      <c r="F27" s="1">
        <v>1.0697674420000001</v>
      </c>
      <c r="G27" s="2">
        <v>172.7761366</v>
      </c>
    </row>
    <row r="28" spans="1:7" x14ac:dyDescent="0.2">
      <c r="A28" t="s">
        <v>173</v>
      </c>
      <c r="B28" s="2">
        <v>66.040000000000006</v>
      </c>
      <c r="C28" s="2">
        <v>66.040000000000006</v>
      </c>
      <c r="D28" s="2">
        <v>43.18</v>
      </c>
      <c r="E28" s="1">
        <v>1</v>
      </c>
      <c r="F28" s="1">
        <v>0.65384615384615397</v>
      </c>
      <c r="G28" s="2">
        <v>118.824618208667</v>
      </c>
    </row>
    <row r="29" spans="1:7" x14ac:dyDescent="0.2">
      <c r="A29" t="s">
        <v>179</v>
      </c>
      <c r="B29" s="2">
        <v>63.5</v>
      </c>
      <c r="C29" s="2">
        <v>63.5</v>
      </c>
      <c r="D29" s="2">
        <v>85.09</v>
      </c>
      <c r="E29" s="1">
        <v>1</v>
      </c>
      <c r="F29" s="1">
        <v>1.34</v>
      </c>
      <c r="G29" s="2">
        <v>134.736685613769</v>
      </c>
    </row>
    <row r="30" spans="1:7" x14ac:dyDescent="0.2">
      <c r="A30" t="s">
        <v>188</v>
      </c>
      <c r="B30" s="2">
        <v>76.2</v>
      </c>
      <c r="C30" s="2">
        <v>76.2</v>
      </c>
      <c r="D30" s="2">
        <v>67.31</v>
      </c>
      <c r="E30" s="1">
        <v>1</v>
      </c>
      <c r="F30" s="1">
        <v>0.88333333333333297</v>
      </c>
      <c r="G30" s="2">
        <v>153.47916188123699</v>
      </c>
    </row>
    <row r="31" spans="1:7" x14ac:dyDescent="0.2">
      <c r="A31" t="s">
        <v>196</v>
      </c>
      <c r="B31" s="2">
        <v>76.2</v>
      </c>
      <c r="C31" s="2">
        <v>76.2</v>
      </c>
      <c r="D31" s="2">
        <v>59.055</v>
      </c>
      <c r="E31" s="1">
        <v>1</v>
      </c>
      <c r="F31" s="1">
        <v>0.77500000000000002</v>
      </c>
      <c r="G31" s="2">
        <v>182.633767453687</v>
      </c>
    </row>
    <row r="32" spans="1:7" x14ac:dyDescent="0.2">
      <c r="A32" t="s">
        <v>198</v>
      </c>
      <c r="B32" s="2">
        <v>83.82</v>
      </c>
      <c r="C32" s="2">
        <v>83.82</v>
      </c>
      <c r="D32" s="2">
        <v>69.215000000000003</v>
      </c>
      <c r="E32" s="1">
        <v>1</v>
      </c>
      <c r="F32" s="1">
        <v>0.82575757575757602</v>
      </c>
      <c r="G32" s="2">
        <v>190.965723212418</v>
      </c>
    </row>
    <row r="33" spans="1:7" x14ac:dyDescent="0.2">
      <c r="A33" t="s">
        <v>192</v>
      </c>
      <c r="B33" s="2">
        <v>76.2</v>
      </c>
      <c r="C33" s="2">
        <v>76.2</v>
      </c>
      <c r="D33" s="2">
        <v>74.295000000000002</v>
      </c>
      <c r="E33" s="1">
        <v>1</v>
      </c>
      <c r="F33" s="1">
        <v>0.97499999999999998</v>
      </c>
      <c r="G33" s="2">
        <v>169.406244717969</v>
      </c>
    </row>
    <row r="34" spans="1:7" x14ac:dyDescent="0.2">
      <c r="A34" t="s">
        <v>184</v>
      </c>
      <c r="B34" s="2">
        <v>76.2</v>
      </c>
      <c r="C34" s="2">
        <v>76.2</v>
      </c>
      <c r="D34" s="2">
        <v>61.594999999999999</v>
      </c>
      <c r="E34" s="1">
        <v>1</v>
      </c>
      <c r="F34" s="1">
        <v>0.80833333333333302</v>
      </c>
      <c r="G34" s="2">
        <v>140.44791228754701</v>
      </c>
    </row>
    <row r="35" spans="1:7" x14ac:dyDescent="0.2">
      <c r="A35" t="s">
        <v>191</v>
      </c>
      <c r="B35" s="2">
        <v>66.040000000000006</v>
      </c>
      <c r="C35" s="2">
        <v>66.040000000000006</v>
      </c>
      <c r="D35" s="2">
        <v>74.295000000000002</v>
      </c>
      <c r="E35" s="1">
        <v>1</v>
      </c>
      <c r="F35" s="1">
        <v>1.125</v>
      </c>
      <c r="G35" s="2">
        <v>162.00256439325699</v>
      </c>
    </row>
    <row r="36" spans="1:7" x14ac:dyDescent="0.2">
      <c r="A36" t="s">
        <v>199</v>
      </c>
      <c r="B36" s="2">
        <v>86.36</v>
      </c>
      <c r="C36" s="2">
        <v>86.36</v>
      </c>
      <c r="D36" s="2">
        <v>66.674999999999997</v>
      </c>
      <c r="E36" s="1">
        <v>1</v>
      </c>
      <c r="F36" s="1">
        <v>0.77205882352941202</v>
      </c>
      <c r="G36" s="2">
        <v>195.27568835581201</v>
      </c>
    </row>
    <row r="37" spans="1:7" x14ac:dyDescent="0.2">
      <c r="A37" t="s">
        <v>182</v>
      </c>
      <c r="B37" s="2">
        <v>78.739999999999995</v>
      </c>
      <c r="C37" s="2">
        <v>78.739999999999995</v>
      </c>
      <c r="D37" s="2">
        <v>57.15</v>
      </c>
      <c r="E37" s="1">
        <v>1</v>
      </c>
      <c r="F37" s="1">
        <v>0.72580645161290303</v>
      </c>
      <c r="G37" s="2">
        <v>139.14478732817801</v>
      </c>
    </row>
    <row r="38" spans="1:7" x14ac:dyDescent="0.2">
      <c r="A38" t="s">
        <v>148</v>
      </c>
      <c r="B38" s="2">
        <v>71.12</v>
      </c>
      <c r="C38" s="2">
        <v>71.12</v>
      </c>
      <c r="D38" s="2">
        <v>36.195</v>
      </c>
      <c r="E38" s="1">
        <v>1</v>
      </c>
      <c r="F38" s="1">
        <v>0.50892857142856995</v>
      </c>
      <c r="G38" s="2">
        <v>96.722036914794103</v>
      </c>
    </row>
    <row r="39" spans="1:7" x14ac:dyDescent="0.2">
      <c r="A39" t="s">
        <v>180</v>
      </c>
      <c r="B39" s="2">
        <v>71.12</v>
      </c>
      <c r="C39" s="2">
        <v>71.12</v>
      </c>
      <c r="D39" s="2">
        <v>69.215000000000003</v>
      </c>
      <c r="E39" s="1">
        <v>1</v>
      </c>
      <c r="F39" s="1">
        <v>0.97321428571428503</v>
      </c>
      <c r="G39" s="2">
        <v>137.481292009675</v>
      </c>
    </row>
    <row r="40" spans="1:7" x14ac:dyDescent="0.2">
      <c r="A40" t="s">
        <v>195</v>
      </c>
      <c r="B40" s="2">
        <v>76.2</v>
      </c>
      <c r="C40" s="2">
        <v>76.2</v>
      </c>
      <c r="D40" s="2">
        <v>48.895000000000003</v>
      </c>
      <c r="E40" s="1">
        <v>1</v>
      </c>
      <c r="F40" s="1">
        <v>0.64166666666666705</v>
      </c>
      <c r="G40" s="2">
        <v>181.35638323425599</v>
      </c>
    </row>
    <row r="41" spans="1:7" x14ac:dyDescent="0.2">
      <c r="A41" t="s">
        <v>193</v>
      </c>
      <c r="B41" s="2">
        <v>55.88</v>
      </c>
      <c r="C41" s="2">
        <v>55.88</v>
      </c>
      <c r="D41" s="2">
        <v>53.975000000000001</v>
      </c>
      <c r="E41" s="1">
        <v>1</v>
      </c>
      <c r="F41" s="1">
        <v>0.96590909090909105</v>
      </c>
      <c r="G41" s="2">
        <v>171.755087237325</v>
      </c>
    </row>
    <row r="42" spans="1:7" x14ac:dyDescent="0.2">
      <c r="A42" t="s">
        <v>164</v>
      </c>
      <c r="B42" s="2">
        <v>71.12</v>
      </c>
      <c r="C42" s="2">
        <v>71.12</v>
      </c>
      <c r="D42" s="2">
        <v>43.814999999999998</v>
      </c>
      <c r="E42" s="1">
        <v>1</v>
      </c>
      <c r="F42" s="1">
        <v>0.61607142857142805</v>
      </c>
      <c r="G42" s="2">
        <v>105.75261244340901</v>
      </c>
    </row>
    <row r="43" spans="1:7" x14ac:dyDescent="0.2">
      <c r="A43" t="s">
        <v>183</v>
      </c>
      <c r="B43" s="2">
        <v>71.12</v>
      </c>
      <c r="C43" s="2">
        <v>71.12</v>
      </c>
      <c r="D43" s="2">
        <v>51.435000000000002</v>
      </c>
      <c r="E43" s="1">
        <v>1</v>
      </c>
      <c r="F43" s="1">
        <v>0.72321428571428603</v>
      </c>
      <c r="G43" s="2">
        <v>140.04249563352101</v>
      </c>
    </row>
    <row r="44" spans="1:7" x14ac:dyDescent="0.2">
      <c r="A44" t="s">
        <v>194</v>
      </c>
      <c r="B44" s="2">
        <v>88.9</v>
      </c>
      <c r="C44" s="2">
        <v>88.9</v>
      </c>
      <c r="D44" s="2">
        <v>56.515000000000001</v>
      </c>
      <c r="E44" s="1">
        <v>1</v>
      </c>
      <c r="F44" s="1">
        <v>0.63571428571428601</v>
      </c>
      <c r="G44" s="2">
        <v>175.39901073482</v>
      </c>
    </row>
    <row r="45" spans="1:7" x14ac:dyDescent="0.2">
      <c r="A45" t="s">
        <v>178</v>
      </c>
      <c r="B45" s="2">
        <v>81.28</v>
      </c>
      <c r="C45" s="2">
        <v>81.28</v>
      </c>
      <c r="D45" s="2">
        <v>51.435000000000002</v>
      </c>
      <c r="E45" s="1">
        <v>1</v>
      </c>
      <c r="F45" s="1">
        <v>0.6328125</v>
      </c>
      <c r="G45" s="2">
        <v>133.43999583938501</v>
      </c>
    </row>
    <row r="46" spans="1:7" ht="16" thickBot="1" x14ac:dyDescent="0.25">
      <c r="A46" t="s">
        <v>177</v>
      </c>
      <c r="B46" s="19">
        <v>71.12</v>
      </c>
      <c r="C46" s="19">
        <v>71.12</v>
      </c>
      <c r="D46" s="19">
        <v>48.895000000000003</v>
      </c>
      <c r="E46" s="21">
        <v>1</v>
      </c>
      <c r="F46" s="21">
        <v>0.6875</v>
      </c>
      <c r="G46" s="19">
        <v>133.12681683680401</v>
      </c>
    </row>
    <row r="47" spans="1:7" ht="16" thickBot="1" x14ac:dyDescent="0.25">
      <c r="A47" t="s">
        <v>189</v>
      </c>
      <c r="B47" s="19">
        <v>81.28</v>
      </c>
      <c r="C47" s="19">
        <v>81.28</v>
      </c>
      <c r="D47" s="19">
        <v>61.594999999999999</v>
      </c>
      <c r="E47" s="21">
        <v>1</v>
      </c>
      <c r="F47" s="21">
        <v>0.7578125</v>
      </c>
      <c r="G47" s="19">
        <v>159.79851353605301</v>
      </c>
    </row>
    <row r="48" spans="1:7" ht="16" thickBot="1" x14ac:dyDescent="0.25">
      <c r="A48" t="s">
        <v>185</v>
      </c>
      <c r="B48" s="19">
        <v>73.150000000000006</v>
      </c>
      <c r="C48" s="19">
        <v>73.150000000000006</v>
      </c>
      <c r="D48" s="19">
        <v>67</v>
      </c>
      <c r="E48" s="21">
        <v>1</v>
      </c>
      <c r="F48" s="21">
        <v>0.91592617908407403</v>
      </c>
      <c r="G48" s="19">
        <v>140.78725758339999</v>
      </c>
    </row>
    <row r="49" spans="1:7" x14ac:dyDescent="0.2">
      <c r="A49" t="s">
        <v>162</v>
      </c>
      <c r="B49" s="18">
        <v>56</v>
      </c>
      <c r="C49" s="18">
        <v>7</v>
      </c>
      <c r="D49" s="18">
        <v>32</v>
      </c>
      <c r="E49" s="20">
        <v>8</v>
      </c>
      <c r="F49" s="20">
        <v>1.01587301587302</v>
      </c>
      <c r="G49" s="18">
        <f>(1/3)*PI()*(D49)*((28*28)+(28*34)+(34*34))/1000</f>
        <v>96.911850177937936</v>
      </c>
    </row>
  </sheetData>
  <sortState xmlns:xlrd2="http://schemas.microsoft.com/office/spreadsheetml/2017/richdata2" ref="A5:G43">
    <sortCondition ref="A2:A43"/>
  </sortState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86FA4-FAAD-4930-8050-6717E19A10BB}">
  <sheetPr codeName="Sheet8"/>
  <dimension ref="A1:G157"/>
  <sheetViews>
    <sheetView workbookViewId="0">
      <pane ySplit="2" topLeftCell="A3" activePane="bottomLeft" state="frozen"/>
      <selection pane="bottomLeft" activeCell="E1" sqref="E1:E1048576"/>
    </sheetView>
  </sheetViews>
  <sheetFormatPr baseColWidth="10" defaultColWidth="8.83203125" defaultRowHeight="15" x14ac:dyDescent="0.2"/>
  <cols>
    <col min="1" max="1" width="12.1640625" customWidth="1"/>
    <col min="2" max="2" width="12.33203125" style="2" customWidth="1"/>
    <col min="3" max="4" width="11.83203125" style="2" customWidth="1"/>
    <col min="5" max="6" width="8.83203125" style="1"/>
    <col min="7" max="7" width="19.1640625" style="2" customWidth="1"/>
    <col min="13" max="13" width="8.83203125" customWidth="1"/>
  </cols>
  <sheetData>
    <row r="1" spans="1:7" ht="19" x14ac:dyDescent="0.25">
      <c r="A1" s="89" t="s">
        <v>788</v>
      </c>
    </row>
    <row r="2" spans="1:7" ht="16" thickBot="1" x14ac:dyDescent="0.25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1" t="s">
        <v>11</v>
      </c>
      <c r="G2" s="2" t="s">
        <v>12</v>
      </c>
    </row>
    <row r="3" spans="1:7" s="58" customFormat="1" x14ac:dyDescent="0.2">
      <c r="A3" s="62" t="s">
        <v>577</v>
      </c>
      <c r="B3" s="63">
        <v>88.9</v>
      </c>
      <c r="C3" s="63">
        <v>83.8</v>
      </c>
      <c r="D3" s="63">
        <v>114.3</v>
      </c>
      <c r="E3" s="93">
        <v>1.06</v>
      </c>
      <c r="F3" s="93">
        <v>1.3240000000000001</v>
      </c>
      <c r="G3" s="95">
        <v>334.5</v>
      </c>
    </row>
    <row r="4" spans="1:7" s="58" customFormat="1" ht="16" thickBot="1" x14ac:dyDescent="0.25">
      <c r="A4" s="56" t="s">
        <v>758</v>
      </c>
      <c r="B4" s="57">
        <v>94</v>
      </c>
      <c r="C4" s="57">
        <v>91.4</v>
      </c>
      <c r="D4" s="57">
        <v>73.599999999999994</v>
      </c>
      <c r="E4" s="71">
        <f>94/91.4</f>
        <v>1.0284463894967177</v>
      </c>
      <c r="F4" s="71">
        <f>73.6/92.7</f>
        <v>0.79395900755124049</v>
      </c>
      <c r="G4" s="112">
        <f>((PI()*73.6*((46.35*46.35)+(41.35*46.35)+(41.35*41.35)))/3)/1000</f>
        <v>445.07907382911742</v>
      </c>
    </row>
    <row r="5" spans="1:7" s="58" customFormat="1" ht="16" thickBot="1" x14ac:dyDescent="0.25">
      <c r="A5" s="62" t="s">
        <v>600</v>
      </c>
      <c r="B5" s="63">
        <v>64.3</v>
      </c>
      <c r="C5" s="63">
        <v>59.6</v>
      </c>
      <c r="D5" s="63">
        <v>87.6</v>
      </c>
      <c r="E5" s="93">
        <v>1.08</v>
      </c>
      <c r="F5" s="93">
        <v>1.415</v>
      </c>
      <c r="G5" s="95">
        <v>293.3</v>
      </c>
    </row>
    <row r="6" spans="1:7" s="58" customFormat="1" ht="16" thickBot="1" x14ac:dyDescent="0.25">
      <c r="A6" s="62" t="s">
        <v>222</v>
      </c>
      <c r="B6" s="63">
        <v>93.1</v>
      </c>
      <c r="C6" s="63">
        <v>88.9</v>
      </c>
      <c r="D6" s="63">
        <v>71.3</v>
      </c>
      <c r="E6" s="93">
        <v>1.05</v>
      </c>
      <c r="F6" s="93">
        <v>0.78300000000000003</v>
      </c>
      <c r="G6" s="95">
        <v>463.5</v>
      </c>
    </row>
    <row r="7" spans="1:7" s="58" customFormat="1" ht="16" thickBot="1" x14ac:dyDescent="0.25">
      <c r="A7" s="62" t="s">
        <v>601</v>
      </c>
      <c r="B7" s="63">
        <v>101.6</v>
      </c>
      <c r="C7" s="63">
        <v>96.5</v>
      </c>
      <c r="D7" s="63">
        <v>59.7</v>
      </c>
      <c r="E7" s="93">
        <v>1.05</v>
      </c>
      <c r="F7" s="93">
        <v>0.60299999999999998</v>
      </c>
      <c r="G7" s="95">
        <v>342.4</v>
      </c>
    </row>
    <row r="8" spans="1:7" s="58" customFormat="1" ht="16" thickBot="1" x14ac:dyDescent="0.25">
      <c r="A8" s="62" t="s">
        <v>602</v>
      </c>
      <c r="B8" s="63">
        <v>106.7</v>
      </c>
      <c r="C8" s="63">
        <v>81.3</v>
      </c>
      <c r="D8" s="63">
        <v>74.900000000000006</v>
      </c>
      <c r="E8" s="93">
        <v>1.31</v>
      </c>
      <c r="F8" s="93">
        <v>0.79700000000000004</v>
      </c>
      <c r="G8" s="95">
        <v>355.4</v>
      </c>
    </row>
    <row r="9" spans="1:7" s="58" customFormat="1" ht="16" thickBot="1" x14ac:dyDescent="0.25">
      <c r="A9" s="62" t="s">
        <v>207</v>
      </c>
      <c r="B9" s="63">
        <v>71.099999999999994</v>
      </c>
      <c r="C9" s="63">
        <v>66</v>
      </c>
      <c r="D9" s="63">
        <v>91.4</v>
      </c>
      <c r="E9" s="93">
        <v>1.08</v>
      </c>
      <c r="F9" s="93">
        <v>1.333</v>
      </c>
      <c r="G9" s="95">
        <v>337.3</v>
      </c>
    </row>
    <row r="10" spans="1:7" s="58" customFormat="1" ht="16" thickBot="1" x14ac:dyDescent="0.25">
      <c r="A10" s="62" t="s">
        <v>208</v>
      </c>
      <c r="B10" s="63">
        <v>99.1</v>
      </c>
      <c r="C10" s="63">
        <v>88.9</v>
      </c>
      <c r="D10" s="63">
        <v>62.2</v>
      </c>
      <c r="E10" s="93">
        <v>1.1100000000000001</v>
      </c>
      <c r="F10" s="93">
        <v>0.66200000000000003</v>
      </c>
      <c r="G10" s="95">
        <v>344.6</v>
      </c>
    </row>
    <row r="11" spans="1:7" s="58" customFormat="1" ht="16" thickBot="1" x14ac:dyDescent="0.25">
      <c r="A11" s="62" t="s">
        <v>603</v>
      </c>
      <c r="B11" s="63">
        <v>104.1</v>
      </c>
      <c r="C11" s="63">
        <v>81.3</v>
      </c>
      <c r="D11" s="63">
        <v>63.5</v>
      </c>
      <c r="E11" s="93">
        <v>1.28</v>
      </c>
      <c r="F11" s="93">
        <v>0.68500000000000005</v>
      </c>
      <c r="G11" s="95">
        <v>365.1</v>
      </c>
    </row>
    <row r="12" spans="1:7" s="58" customFormat="1" ht="16" thickBot="1" x14ac:dyDescent="0.25">
      <c r="A12" s="62" t="s">
        <v>604</v>
      </c>
      <c r="B12" s="63">
        <v>81.3</v>
      </c>
      <c r="C12" s="63">
        <v>68.599999999999994</v>
      </c>
      <c r="D12" s="63">
        <v>67.3</v>
      </c>
      <c r="E12" s="93">
        <v>1.19</v>
      </c>
      <c r="F12" s="93">
        <v>0.89800000000000002</v>
      </c>
      <c r="G12" s="95">
        <v>332.7</v>
      </c>
    </row>
    <row r="13" spans="1:7" s="58" customFormat="1" ht="16" thickBot="1" x14ac:dyDescent="0.25">
      <c r="A13" s="62" t="s">
        <v>210</v>
      </c>
      <c r="B13" s="63">
        <v>81.3</v>
      </c>
      <c r="C13" s="63">
        <v>76.2</v>
      </c>
      <c r="D13" s="63">
        <v>80</v>
      </c>
      <c r="E13" s="93">
        <v>1.07</v>
      </c>
      <c r="F13" s="93">
        <v>1.016</v>
      </c>
      <c r="G13" s="95">
        <v>428.4</v>
      </c>
    </row>
    <row r="14" spans="1:7" s="58" customFormat="1" ht="16" thickBot="1" x14ac:dyDescent="0.25">
      <c r="A14" s="62" t="s">
        <v>605</v>
      </c>
      <c r="B14" s="63">
        <v>111.8</v>
      </c>
      <c r="C14" s="63">
        <v>101.6</v>
      </c>
      <c r="D14" s="63">
        <v>67.3</v>
      </c>
      <c r="E14" s="93">
        <v>1.1000000000000001</v>
      </c>
      <c r="F14" s="93">
        <v>0.63100000000000001</v>
      </c>
      <c r="G14" s="95">
        <v>300.10000000000002</v>
      </c>
    </row>
    <row r="15" spans="1:7" s="58" customFormat="1" ht="16" thickBot="1" x14ac:dyDescent="0.25">
      <c r="A15" s="62" t="s">
        <v>606</v>
      </c>
      <c r="B15" s="63">
        <v>96.5</v>
      </c>
      <c r="C15" s="63">
        <v>86.4</v>
      </c>
      <c r="D15" s="63">
        <v>66</v>
      </c>
      <c r="E15" s="93">
        <v>1.1200000000000001</v>
      </c>
      <c r="F15" s="93">
        <v>0.72199999999999998</v>
      </c>
      <c r="G15" s="95">
        <v>432.3</v>
      </c>
    </row>
    <row r="16" spans="1:7" s="58" customFormat="1" ht="16" thickBot="1" x14ac:dyDescent="0.25">
      <c r="A16" s="62" t="s">
        <v>607</v>
      </c>
      <c r="B16" s="63">
        <v>86.4</v>
      </c>
      <c r="C16" s="63">
        <v>73.7</v>
      </c>
      <c r="D16" s="63">
        <v>66</v>
      </c>
      <c r="E16" s="93">
        <v>1.17</v>
      </c>
      <c r="F16" s="93">
        <v>0.82499999999999996</v>
      </c>
      <c r="G16" s="95">
        <v>286.2</v>
      </c>
    </row>
    <row r="17" spans="1:7" s="58" customFormat="1" ht="16" thickBot="1" x14ac:dyDescent="0.25">
      <c r="A17" s="62" t="s">
        <v>608</v>
      </c>
      <c r="B17" s="63">
        <v>63.5</v>
      </c>
      <c r="C17" s="63">
        <v>58.4</v>
      </c>
      <c r="D17" s="63">
        <v>61</v>
      </c>
      <c r="E17" s="93">
        <v>1.0900000000000001</v>
      </c>
      <c r="F17" s="93">
        <v>1</v>
      </c>
      <c r="G17" s="95">
        <v>243.7</v>
      </c>
    </row>
    <row r="18" spans="1:7" s="58" customFormat="1" ht="16" thickBot="1" x14ac:dyDescent="0.25">
      <c r="A18" s="62" t="s">
        <v>201</v>
      </c>
      <c r="B18" s="63">
        <v>101.6</v>
      </c>
      <c r="C18" s="63">
        <v>66</v>
      </c>
      <c r="D18" s="63">
        <v>78.7</v>
      </c>
      <c r="E18" s="93">
        <v>1.54</v>
      </c>
      <c r="F18" s="93">
        <v>0.93899999999999995</v>
      </c>
      <c r="G18" s="95">
        <v>207.5</v>
      </c>
    </row>
    <row r="19" spans="1:7" s="58" customFormat="1" ht="16" thickBot="1" x14ac:dyDescent="0.25">
      <c r="A19" s="62" t="s">
        <v>158</v>
      </c>
      <c r="B19" s="63">
        <v>76.2</v>
      </c>
      <c r="C19" s="63">
        <v>73.7</v>
      </c>
      <c r="D19" s="63">
        <v>50.8</v>
      </c>
      <c r="E19" s="93">
        <v>1.03</v>
      </c>
      <c r="F19" s="93">
        <v>0.67800000000000005</v>
      </c>
      <c r="G19" s="95">
        <v>243.5</v>
      </c>
    </row>
    <row r="20" spans="1:7" s="58" customFormat="1" x14ac:dyDescent="0.2">
      <c r="A20" s="62" t="s">
        <v>211</v>
      </c>
      <c r="B20" s="63">
        <v>81.3</v>
      </c>
      <c r="C20" s="63">
        <v>76.2</v>
      </c>
      <c r="D20" s="63">
        <v>76.2</v>
      </c>
      <c r="E20" s="93">
        <v>1.07</v>
      </c>
      <c r="F20" s="93">
        <v>0.96799999999999997</v>
      </c>
      <c r="G20" s="95">
        <v>370.9</v>
      </c>
    </row>
    <row r="21" spans="1:7" s="58" customFormat="1" ht="16" thickBot="1" x14ac:dyDescent="0.25">
      <c r="A21" s="56" t="s">
        <v>565</v>
      </c>
      <c r="B21" s="104">
        <v>121.92</v>
      </c>
      <c r="C21" s="104">
        <v>101.6</v>
      </c>
      <c r="D21" s="104">
        <v>76.2</v>
      </c>
      <c r="E21" s="74">
        <v>1.2</v>
      </c>
      <c r="F21" s="74">
        <v>0.68181818199999999</v>
      </c>
      <c r="G21" s="105">
        <v>370.66665510000001</v>
      </c>
    </row>
    <row r="22" spans="1:7" s="58" customFormat="1" ht="16" thickBot="1" x14ac:dyDescent="0.25">
      <c r="A22" s="62" t="s">
        <v>609</v>
      </c>
      <c r="B22" s="63">
        <v>121.9</v>
      </c>
      <c r="C22" s="63">
        <v>106.7</v>
      </c>
      <c r="D22" s="63">
        <v>85.1</v>
      </c>
      <c r="E22" s="93">
        <v>1.1399999999999999</v>
      </c>
      <c r="F22" s="93">
        <v>0.74399999999999999</v>
      </c>
      <c r="G22" s="95">
        <v>434.6</v>
      </c>
    </row>
    <row r="23" spans="1:7" s="58" customFormat="1" ht="16" thickBot="1" x14ac:dyDescent="0.25">
      <c r="A23" s="62" t="s">
        <v>213</v>
      </c>
      <c r="B23" s="63">
        <v>91.4</v>
      </c>
      <c r="C23" s="63">
        <v>86.4</v>
      </c>
      <c r="D23" s="63">
        <v>104.1</v>
      </c>
      <c r="E23" s="93">
        <v>1.06</v>
      </c>
      <c r="F23" s="93">
        <v>1.171</v>
      </c>
      <c r="G23" s="95">
        <v>358.8</v>
      </c>
    </row>
    <row r="24" spans="1:7" s="58" customFormat="1" ht="16" thickBot="1" x14ac:dyDescent="0.25">
      <c r="A24" s="62" t="s">
        <v>214</v>
      </c>
      <c r="B24" s="63">
        <v>101.6</v>
      </c>
      <c r="C24" s="63">
        <v>91.4</v>
      </c>
      <c r="D24" s="63">
        <v>71.099999999999994</v>
      </c>
      <c r="E24" s="93">
        <v>1.1100000000000001</v>
      </c>
      <c r="F24" s="93">
        <v>0.73699999999999999</v>
      </c>
      <c r="G24" s="95">
        <v>259.5</v>
      </c>
    </row>
    <row r="25" spans="1:7" s="58" customFormat="1" ht="16" thickBot="1" x14ac:dyDescent="0.25">
      <c r="A25" s="62" t="s">
        <v>573</v>
      </c>
      <c r="B25" s="63">
        <v>83.8</v>
      </c>
      <c r="C25" s="63">
        <v>73.7</v>
      </c>
      <c r="D25" s="63">
        <v>115.6</v>
      </c>
      <c r="E25" s="93">
        <v>1.1399999999999999</v>
      </c>
      <c r="F25" s="93">
        <v>1.468</v>
      </c>
      <c r="G25" s="95">
        <v>280.2</v>
      </c>
    </row>
    <row r="26" spans="1:7" s="58" customFormat="1" ht="16" thickBot="1" x14ac:dyDescent="0.25">
      <c r="A26" s="62" t="s">
        <v>610</v>
      </c>
      <c r="B26" s="63">
        <v>99.1</v>
      </c>
      <c r="C26" s="63">
        <v>91.4</v>
      </c>
      <c r="D26" s="63">
        <v>63.5</v>
      </c>
      <c r="E26" s="93">
        <v>1.08</v>
      </c>
      <c r="F26" s="93">
        <v>0.66700000000000004</v>
      </c>
      <c r="G26" s="95">
        <v>291</v>
      </c>
    </row>
    <row r="27" spans="1:7" s="58" customFormat="1" ht="16" thickBot="1" x14ac:dyDescent="0.25">
      <c r="A27" s="62" t="s">
        <v>576</v>
      </c>
      <c r="B27" s="63">
        <v>73.7</v>
      </c>
      <c r="C27" s="63">
        <v>73.7</v>
      </c>
      <c r="D27" s="63">
        <v>72.400000000000006</v>
      </c>
      <c r="E27" s="93">
        <v>1</v>
      </c>
      <c r="F27" s="93">
        <v>0.98299999999999998</v>
      </c>
      <c r="G27" s="95">
        <v>308.5</v>
      </c>
    </row>
    <row r="28" spans="1:7" s="58" customFormat="1" ht="16" thickBot="1" x14ac:dyDescent="0.25">
      <c r="A28" s="62" t="s">
        <v>611</v>
      </c>
      <c r="B28" s="63">
        <v>101.6</v>
      </c>
      <c r="C28" s="63">
        <v>101.6</v>
      </c>
      <c r="D28" s="63">
        <v>73.7</v>
      </c>
      <c r="E28" s="93">
        <v>1</v>
      </c>
      <c r="F28" s="93">
        <v>0.72499999999999998</v>
      </c>
      <c r="G28" s="95">
        <v>401.2</v>
      </c>
    </row>
    <row r="29" spans="1:7" s="58" customFormat="1" ht="16" thickBot="1" x14ac:dyDescent="0.25">
      <c r="A29" s="62" t="s">
        <v>215</v>
      </c>
      <c r="B29" s="63">
        <v>106.7</v>
      </c>
      <c r="C29" s="63">
        <v>76.2</v>
      </c>
      <c r="D29" s="63">
        <v>66</v>
      </c>
      <c r="E29" s="93">
        <v>1.4</v>
      </c>
      <c r="F29" s="93">
        <v>0.72199999999999998</v>
      </c>
      <c r="G29" s="95">
        <v>361.4</v>
      </c>
    </row>
    <row r="30" spans="1:7" s="58" customFormat="1" ht="16" thickBot="1" x14ac:dyDescent="0.25">
      <c r="A30" s="62" t="s">
        <v>216</v>
      </c>
      <c r="B30" s="63">
        <v>50.8</v>
      </c>
      <c r="C30" s="63">
        <v>94</v>
      </c>
      <c r="D30" s="63">
        <v>81.3</v>
      </c>
      <c r="E30" s="93">
        <v>0.54</v>
      </c>
      <c r="F30" s="93">
        <v>1.123</v>
      </c>
      <c r="G30" s="95">
        <v>434.3</v>
      </c>
    </row>
    <row r="31" spans="1:7" s="58" customFormat="1" ht="16" thickBot="1" x14ac:dyDescent="0.25">
      <c r="A31" s="62" t="s">
        <v>612</v>
      </c>
      <c r="B31" s="63">
        <v>108</v>
      </c>
      <c r="C31" s="63">
        <v>96.5</v>
      </c>
      <c r="D31" s="63">
        <v>72.400000000000006</v>
      </c>
      <c r="E31" s="93">
        <v>1.1200000000000001</v>
      </c>
      <c r="F31" s="93">
        <v>0.70799999999999996</v>
      </c>
      <c r="G31" s="95">
        <v>386</v>
      </c>
    </row>
    <row r="32" spans="1:7" s="58" customFormat="1" ht="16" thickBot="1" x14ac:dyDescent="0.25">
      <c r="A32" s="62" t="s">
        <v>217</v>
      </c>
      <c r="B32" s="63">
        <v>101.6</v>
      </c>
      <c r="C32" s="63">
        <v>86.4</v>
      </c>
      <c r="D32" s="63">
        <v>64.8</v>
      </c>
      <c r="E32" s="93">
        <v>1.18</v>
      </c>
      <c r="F32" s="93">
        <v>0.68899999999999995</v>
      </c>
      <c r="G32" s="95">
        <v>273.5</v>
      </c>
    </row>
    <row r="33" spans="1:7" s="58" customFormat="1" ht="16" thickBot="1" x14ac:dyDescent="0.25">
      <c r="A33" s="62" t="s">
        <v>218</v>
      </c>
      <c r="B33" s="63">
        <v>76.2</v>
      </c>
      <c r="C33" s="63">
        <v>76.2</v>
      </c>
      <c r="D33" s="63">
        <v>69.900000000000006</v>
      </c>
      <c r="E33" s="93">
        <v>1</v>
      </c>
      <c r="F33" s="93">
        <v>0.91700000000000004</v>
      </c>
      <c r="G33" s="95">
        <v>318.5</v>
      </c>
    </row>
    <row r="34" spans="1:7" s="58" customFormat="1" ht="16" thickBot="1" x14ac:dyDescent="0.25">
      <c r="A34" s="62" t="s">
        <v>157</v>
      </c>
      <c r="B34" s="63">
        <v>101.6</v>
      </c>
      <c r="C34" s="63">
        <v>91.4</v>
      </c>
      <c r="D34" s="63">
        <v>66</v>
      </c>
      <c r="E34" s="93">
        <v>1.1100000000000001</v>
      </c>
      <c r="F34" s="93">
        <v>0.68400000000000005</v>
      </c>
      <c r="G34" s="95">
        <v>240.9</v>
      </c>
    </row>
    <row r="35" spans="1:7" s="58" customFormat="1" ht="16" thickBot="1" x14ac:dyDescent="0.25">
      <c r="A35" s="62" t="s">
        <v>219</v>
      </c>
      <c r="B35" s="63">
        <v>81.3</v>
      </c>
      <c r="C35" s="63">
        <v>76.2</v>
      </c>
      <c r="D35" s="63">
        <v>69.900000000000006</v>
      </c>
      <c r="E35" s="93">
        <v>1.07</v>
      </c>
      <c r="F35" s="93">
        <v>0.88700000000000001</v>
      </c>
      <c r="G35" s="95">
        <v>250.8</v>
      </c>
    </row>
    <row r="36" spans="1:7" s="58" customFormat="1" ht="16" thickBot="1" x14ac:dyDescent="0.25">
      <c r="A36" s="62" t="s">
        <v>578</v>
      </c>
      <c r="B36" s="63">
        <v>111.8</v>
      </c>
      <c r="C36" s="63">
        <v>114.3</v>
      </c>
      <c r="D36" s="63">
        <v>83.8</v>
      </c>
      <c r="E36" s="93">
        <v>1.02</v>
      </c>
      <c r="F36" s="93">
        <v>0.74199999999999999</v>
      </c>
      <c r="G36" s="95">
        <v>420.5</v>
      </c>
    </row>
    <row r="37" spans="1:7" s="58" customFormat="1" ht="16" thickBot="1" x14ac:dyDescent="0.25">
      <c r="A37" s="62" t="s">
        <v>220</v>
      </c>
      <c r="B37" s="63">
        <v>119.4</v>
      </c>
      <c r="C37" s="63">
        <v>94</v>
      </c>
      <c r="D37" s="63">
        <v>86.4</v>
      </c>
      <c r="E37" s="93">
        <v>1.27</v>
      </c>
      <c r="F37" s="93">
        <v>0.81</v>
      </c>
      <c r="G37" s="95">
        <v>459</v>
      </c>
    </row>
    <row r="38" spans="1:7" s="58" customFormat="1" ht="16" thickBot="1" x14ac:dyDescent="0.25">
      <c r="A38" s="62" t="s">
        <v>221</v>
      </c>
      <c r="B38" s="63">
        <v>95.3</v>
      </c>
      <c r="C38" s="63">
        <v>95.3</v>
      </c>
      <c r="D38" s="63">
        <v>71.099999999999994</v>
      </c>
      <c r="E38" s="93">
        <v>1</v>
      </c>
      <c r="F38" s="93">
        <v>0.747</v>
      </c>
      <c r="G38" s="95">
        <v>346.2</v>
      </c>
    </row>
    <row r="39" spans="1:7" s="58" customFormat="1" ht="16" thickBot="1" x14ac:dyDescent="0.25">
      <c r="A39" s="62" t="s">
        <v>155</v>
      </c>
      <c r="B39" s="63">
        <v>76.2</v>
      </c>
      <c r="C39" s="63">
        <v>69.900000000000006</v>
      </c>
      <c r="D39" s="63">
        <v>88.9</v>
      </c>
      <c r="E39" s="93">
        <v>1.0900000000000001</v>
      </c>
      <c r="F39" s="93">
        <v>1.2170000000000001</v>
      </c>
      <c r="G39" s="95">
        <v>231.4</v>
      </c>
    </row>
    <row r="40" spans="1:7" s="58" customFormat="1" ht="16" thickBot="1" x14ac:dyDescent="0.25">
      <c r="A40" s="62" t="s">
        <v>204</v>
      </c>
      <c r="B40" s="63">
        <v>91.4</v>
      </c>
      <c r="C40" s="63">
        <v>88.9</v>
      </c>
      <c r="D40" s="63">
        <v>68.599999999999994</v>
      </c>
      <c r="E40" s="93">
        <v>1.03</v>
      </c>
      <c r="F40" s="93">
        <v>0.76100000000000001</v>
      </c>
      <c r="G40" s="95">
        <v>218.9</v>
      </c>
    </row>
    <row r="41" spans="1:7" s="58" customFormat="1" ht="16" thickBot="1" x14ac:dyDescent="0.25">
      <c r="A41" s="62" t="s">
        <v>223</v>
      </c>
      <c r="B41" s="63">
        <v>86.4</v>
      </c>
      <c r="C41" s="63">
        <v>76.2</v>
      </c>
      <c r="D41" s="63">
        <v>92.7</v>
      </c>
      <c r="E41" s="93">
        <v>1.1299999999999999</v>
      </c>
      <c r="F41" s="93">
        <v>1.141</v>
      </c>
      <c r="G41" s="95">
        <v>451</v>
      </c>
    </row>
    <row r="42" spans="1:7" s="58" customFormat="1" ht="16" thickBot="1" x14ac:dyDescent="0.25">
      <c r="A42" s="62" t="s">
        <v>224</v>
      </c>
      <c r="B42" s="63">
        <v>94</v>
      </c>
      <c r="C42" s="63">
        <v>94</v>
      </c>
      <c r="D42" s="63">
        <v>76.2</v>
      </c>
      <c r="E42" s="93">
        <v>1</v>
      </c>
      <c r="F42" s="93">
        <v>0.81100000000000005</v>
      </c>
      <c r="G42" s="95">
        <v>264.3</v>
      </c>
    </row>
    <row r="43" spans="1:7" s="58" customFormat="1" ht="16" thickBot="1" x14ac:dyDescent="0.25">
      <c r="A43" s="62" t="s">
        <v>225</v>
      </c>
      <c r="B43" s="63">
        <v>104.1</v>
      </c>
      <c r="C43" s="63">
        <v>101.6</v>
      </c>
      <c r="D43" s="63">
        <v>66</v>
      </c>
      <c r="E43" s="93">
        <v>1.03</v>
      </c>
      <c r="F43" s="93">
        <v>0.64200000000000002</v>
      </c>
      <c r="G43" s="95">
        <v>274.39999999999998</v>
      </c>
    </row>
    <row r="44" spans="1:7" s="58" customFormat="1" ht="16" thickBot="1" x14ac:dyDescent="0.25">
      <c r="A44" s="62" t="s">
        <v>151</v>
      </c>
      <c r="B44" s="63">
        <v>91.4</v>
      </c>
      <c r="C44" s="63">
        <v>86.4</v>
      </c>
      <c r="D44" s="63">
        <v>73.7</v>
      </c>
      <c r="E44" s="93">
        <v>1.06</v>
      </c>
      <c r="F44" s="93">
        <v>0.82899999999999996</v>
      </c>
      <c r="G44" s="95">
        <v>228.4</v>
      </c>
    </row>
    <row r="45" spans="1:7" s="58" customFormat="1" ht="16" thickBot="1" x14ac:dyDescent="0.25">
      <c r="A45" s="62" t="s">
        <v>153</v>
      </c>
      <c r="B45" s="63">
        <v>99.1</v>
      </c>
      <c r="C45" s="63">
        <v>86.4</v>
      </c>
      <c r="D45" s="63">
        <v>68.599999999999994</v>
      </c>
      <c r="E45" s="93">
        <v>1.1499999999999999</v>
      </c>
      <c r="F45" s="93">
        <v>0.74</v>
      </c>
      <c r="G45" s="95">
        <v>230.4</v>
      </c>
    </row>
    <row r="46" spans="1:7" s="58" customFormat="1" ht="16" thickBot="1" x14ac:dyDescent="0.25">
      <c r="A46" s="62" t="s">
        <v>613</v>
      </c>
      <c r="B46" s="63">
        <v>81.3</v>
      </c>
      <c r="C46" s="63">
        <v>81.3</v>
      </c>
      <c r="D46" s="63">
        <v>114.9</v>
      </c>
      <c r="E46" s="93">
        <v>1</v>
      </c>
      <c r="F46" s="93">
        <v>1.4139999999999999</v>
      </c>
      <c r="G46" s="95">
        <v>298.2</v>
      </c>
    </row>
    <row r="47" spans="1:7" s="58" customFormat="1" ht="16" thickBot="1" x14ac:dyDescent="0.25">
      <c r="A47" s="62" t="s">
        <v>614</v>
      </c>
      <c r="B47" s="63">
        <v>101.6</v>
      </c>
      <c r="C47" s="63">
        <v>86.4</v>
      </c>
      <c r="D47" s="63">
        <v>69.900000000000006</v>
      </c>
      <c r="E47" s="93">
        <v>1.18</v>
      </c>
      <c r="F47" s="93">
        <v>0.74299999999999999</v>
      </c>
      <c r="G47" s="95">
        <v>240.7</v>
      </c>
    </row>
    <row r="48" spans="1:7" s="58" customFormat="1" ht="16" thickBot="1" x14ac:dyDescent="0.25">
      <c r="A48" s="62" t="s">
        <v>615</v>
      </c>
      <c r="B48" s="63">
        <v>99.1</v>
      </c>
      <c r="C48" s="63">
        <v>91.4</v>
      </c>
      <c r="D48" s="63">
        <v>97.8</v>
      </c>
      <c r="E48" s="93">
        <v>1.08</v>
      </c>
      <c r="F48" s="93">
        <v>1.0269999999999999</v>
      </c>
      <c r="G48" s="95">
        <v>347.8</v>
      </c>
    </row>
    <row r="49" spans="1:7" s="58" customFormat="1" ht="16" thickBot="1" x14ac:dyDescent="0.25">
      <c r="A49" s="62" t="s">
        <v>616</v>
      </c>
      <c r="B49" s="63">
        <v>81.3</v>
      </c>
      <c r="C49" s="63">
        <v>78.7</v>
      </c>
      <c r="D49" s="63">
        <v>67.3</v>
      </c>
      <c r="E49" s="93">
        <v>1.03</v>
      </c>
      <c r="F49" s="93">
        <v>0.84099999999999997</v>
      </c>
      <c r="G49" s="95">
        <v>338.4</v>
      </c>
    </row>
    <row r="50" spans="1:7" s="58" customFormat="1" ht="16" thickBot="1" x14ac:dyDescent="0.25">
      <c r="A50" s="62" t="s">
        <v>617</v>
      </c>
      <c r="B50" s="63">
        <v>111.8</v>
      </c>
      <c r="C50" s="63">
        <v>111.8</v>
      </c>
      <c r="D50" s="63">
        <v>74.900000000000006</v>
      </c>
      <c r="E50" s="93">
        <v>1</v>
      </c>
      <c r="F50" s="93">
        <v>0.67</v>
      </c>
      <c r="G50" s="95">
        <v>367.5</v>
      </c>
    </row>
    <row r="51" spans="1:7" s="58" customFormat="1" x14ac:dyDescent="0.2">
      <c r="A51" s="62" t="s">
        <v>618</v>
      </c>
      <c r="B51" s="63">
        <v>124.5</v>
      </c>
      <c r="C51" s="63">
        <v>119.4</v>
      </c>
      <c r="D51" s="63">
        <v>76.2</v>
      </c>
      <c r="E51" s="93">
        <v>1.04</v>
      </c>
      <c r="F51" s="93">
        <v>0.625</v>
      </c>
      <c r="G51" s="95">
        <v>444.6</v>
      </c>
    </row>
    <row r="52" spans="1:7" s="58" customFormat="1" ht="16" thickBot="1" x14ac:dyDescent="0.25">
      <c r="A52" s="56" t="s">
        <v>759</v>
      </c>
      <c r="B52" s="104">
        <v>73.599999999999994</v>
      </c>
      <c r="C52" s="104">
        <v>68.599999999999994</v>
      </c>
      <c r="D52" s="104">
        <v>97.8</v>
      </c>
      <c r="E52" s="74">
        <f>73.6/68.6</f>
        <v>1.0728862973760933</v>
      </c>
      <c r="F52" s="74">
        <f>97.8/70.1</f>
        <v>1.3951497860199715</v>
      </c>
      <c r="G52" s="105">
        <f>((PI()*97.8*((35.5*35.5)+(35.5*30.5)+(30.5*30.5)))/3)/1000</f>
        <v>335.23291179962695</v>
      </c>
    </row>
    <row r="53" spans="1:7" s="58" customFormat="1" ht="16" thickBot="1" x14ac:dyDescent="0.25">
      <c r="A53" s="62" t="s">
        <v>572</v>
      </c>
      <c r="B53" s="63">
        <v>81.3</v>
      </c>
      <c r="C53" s="63">
        <v>63.5</v>
      </c>
      <c r="D53" s="63">
        <v>58.4</v>
      </c>
      <c r="E53" s="93">
        <v>1.28</v>
      </c>
      <c r="F53" s="93">
        <v>0.80700000000000005</v>
      </c>
      <c r="G53" s="95">
        <v>240.4</v>
      </c>
    </row>
    <row r="54" spans="1:7" s="58" customFormat="1" ht="16" thickBot="1" x14ac:dyDescent="0.25">
      <c r="A54" s="62" t="s">
        <v>574</v>
      </c>
      <c r="B54" s="63">
        <v>86.4</v>
      </c>
      <c r="C54" s="63">
        <v>81.3</v>
      </c>
      <c r="D54" s="63">
        <v>50.8</v>
      </c>
      <c r="E54" s="93">
        <v>1.06</v>
      </c>
      <c r="F54" s="93">
        <v>0.60599999999999998</v>
      </c>
      <c r="G54" s="95">
        <v>280.3</v>
      </c>
    </row>
    <row r="55" spans="1:7" s="58" customFormat="1" x14ac:dyDescent="0.2">
      <c r="A55" s="62" t="s">
        <v>619</v>
      </c>
      <c r="B55" s="63">
        <v>101.6</v>
      </c>
      <c r="C55" s="63">
        <v>101.6</v>
      </c>
      <c r="D55" s="63">
        <v>91.4</v>
      </c>
      <c r="E55" s="93">
        <v>1</v>
      </c>
      <c r="F55" s="93">
        <v>0.9</v>
      </c>
      <c r="G55" s="95">
        <v>370.7</v>
      </c>
    </row>
    <row r="56" spans="1:7" s="58" customFormat="1" x14ac:dyDescent="0.2">
      <c r="A56" s="56" t="s">
        <v>760</v>
      </c>
      <c r="B56" s="104">
        <v>99</v>
      </c>
      <c r="C56" s="104">
        <v>96.5</v>
      </c>
      <c r="D56" s="104">
        <v>60.9</v>
      </c>
      <c r="E56" s="71">
        <f>B56/C56</f>
        <v>1.0259067357512954</v>
      </c>
      <c r="F56" s="71">
        <f>D56/((B56+C56)/2)</f>
        <v>0.62301790281329927</v>
      </c>
      <c r="G56" s="105">
        <f>(0.5*PI()*49.5*48.75*60.9)/1000</f>
        <v>230.84314826330336</v>
      </c>
    </row>
    <row r="57" spans="1:7" s="58" customFormat="1" ht="16" thickBot="1" x14ac:dyDescent="0.25">
      <c r="A57" s="56" t="s">
        <v>761</v>
      </c>
      <c r="B57" s="104">
        <v>96.5</v>
      </c>
      <c r="C57" s="106">
        <v>91.4</v>
      </c>
      <c r="D57" s="106">
        <v>91.4</v>
      </c>
      <c r="E57" s="71">
        <f>B57/C57</f>
        <v>1.0557986870897154</v>
      </c>
      <c r="F57" s="71">
        <f>D57/((B57+C57)/2)</f>
        <v>0.97285790313996812</v>
      </c>
      <c r="G57" s="105">
        <f>(0.5*PI()*49.5*45.5*91.4)/1000</f>
        <v>323.35729886997592</v>
      </c>
    </row>
    <row r="58" spans="1:7" s="58" customFormat="1" ht="16" thickBot="1" x14ac:dyDescent="0.25">
      <c r="A58" s="62" t="s">
        <v>571</v>
      </c>
      <c r="B58" s="63">
        <v>81.3</v>
      </c>
      <c r="C58" s="63">
        <v>78.7</v>
      </c>
      <c r="D58" s="63">
        <v>88.9</v>
      </c>
      <c r="E58" s="93">
        <v>1.03</v>
      </c>
      <c r="F58" s="93">
        <v>1.111</v>
      </c>
      <c r="G58" s="95">
        <v>223.4</v>
      </c>
    </row>
    <row r="59" spans="1:7" s="58" customFormat="1" ht="16" thickBot="1" x14ac:dyDescent="0.25">
      <c r="A59" s="62" t="s">
        <v>575</v>
      </c>
      <c r="B59" s="63">
        <v>73.7</v>
      </c>
      <c r="C59" s="63">
        <v>71.099999999999994</v>
      </c>
      <c r="D59" s="63">
        <v>66</v>
      </c>
      <c r="E59" s="93">
        <v>1.04</v>
      </c>
      <c r="F59" s="93">
        <v>0.91200000000000003</v>
      </c>
      <c r="G59" s="95">
        <v>286.7</v>
      </c>
    </row>
    <row r="60" spans="1:7" s="58" customFormat="1" ht="16" thickBot="1" x14ac:dyDescent="0.25">
      <c r="A60" s="62" t="s">
        <v>620</v>
      </c>
      <c r="B60" s="63">
        <v>68.599999999999994</v>
      </c>
      <c r="C60" s="63">
        <v>68.599999999999994</v>
      </c>
      <c r="D60" s="63">
        <v>67.3</v>
      </c>
      <c r="E60" s="93">
        <v>1</v>
      </c>
      <c r="F60" s="93">
        <v>0.98099999999999998</v>
      </c>
      <c r="G60" s="95">
        <v>267.5</v>
      </c>
    </row>
    <row r="61" spans="1:7" s="58" customFormat="1" ht="16" thickBot="1" x14ac:dyDescent="0.25">
      <c r="A61" s="62" t="s">
        <v>621</v>
      </c>
      <c r="B61" s="63">
        <v>94</v>
      </c>
      <c r="C61" s="63">
        <v>94</v>
      </c>
      <c r="D61" s="63">
        <v>73.7</v>
      </c>
      <c r="E61" s="93">
        <v>1</v>
      </c>
      <c r="F61" s="93">
        <v>0.78400000000000003</v>
      </c>
      <c r="G61" s="95">
        <v>385.3</v>
      </c>
    </row>
    <row r="62" spans="1:7" s="58" customFormat="1" ht="16" thickBot="1" x14ac:dyDescent="0.25">
      <c r="A62" s="62" t="s">
        <v>226</v>
      </c>
      <c r="B62" s="63">
        <v>83.8</v>
      </c>
      <c r="C62" s="63">
        <v>83.8</v>
      </c>
      <c r="D62" s="63">
        <v>99.1</v>
      </c>
      <c r="E62" s="93">
        <v>1</v>
      </c>
      <c r="F62" s="93">
        <v>1.1819999999999999</v>
      </c>
      <c r="G62" s="95">
        <v>292.3</v>
      </c>
    </row>
    <row r="63" spans="1:7" s="58" customFormat="1" ht="16" thickBot="1" x14ac:dyDescent="0.25">
      <c r="A63" s="62" t="s">
        <v>622</v>
      </c>
      <c r="B63" s="63">
        <v>50.8</v>
      </c>
      <c r="C63" s="63">
        <v>50.8</v>
      </c>
      <c r="D63" s="63">
        <v>78.7</v>
      </c>
      <c r="E63" s="93">
        <v>1</v>
      </c>
      <c r="F63" s="93">
        <v>1.55</v>
      </c>
      <c r="G63" s="95">
        <v>231.9</v>
      </c>
    </row>
    <row r="64" spans="1:7" s="58" customFormat="1" ht="16" thickBot="1" x14ac:dyDescent="0.25">
      <c r="A64" s="62" t="s">
        <v>623</v>
      </c>
      <c r="B64" s="63">
        <v>81.3</v>
      </c>
      <c r="C64" s="63">
        <v>68.599999999999994</v>
      </c>
      <c r="D64" s="63">
        <v>92.7</v>
      </c>
      <c r="E64" s="93">
        <v>1.19</v>
      </c>
      <c r="F64" s="93">
        <v>1.2370000000000001</v>
      </c>
      <c r="G64" s="95">
        <v>322</v>
      </c>
    </row>
    <row r="65" spans="1:7" s="58" customFormat="1" ht="16" thickBot="1" x14ac:dyDescent="0.25">
      <c r="A65" s="62" t="s">
        <v>227</v>
      </c>
      <c r="B65" s="63">
        <v>88.9</v>
      </c>
      <c r="C65" s="63">
        <v>88.9</v>
      </c>
      <c r="D65" s="63">
        <v>102.9</v>
      </c>
      <c r="E65" s="93">
        <v>1</v>
      </c>
      <c r="F65" s="93">
        <v>1.157</v>
      </c>
      <c r="G65" s="95">
        <v>319.3</v>
      </c>
    </row>
    <row r="66" spans="1:7" s="58" customFormat="1" ht="16" thickBot="1" x14ac:dyDescent="0.25">
      <c r="A66" s="62" t="s">
        <v>624</v>
      </c>
      <c r="B66" s="63">
        <v>101.6</v>
      </c>
      <c r="C66" s="63">
        <v>101.6</v>
      </c>
      <c r="D66" s="63">
        <v>110.5</v>
      </c>
      <c r="E66" s="93">
        <v>1</v>
      </c>
      <c r="F66" s="93">
        <v>1.0880000000000001</v>
      </c>
      <c r="G66" s="95">
        <v>447.9</v>
      </c>
    </row>
    <row r="67" spans="1:7" s="58" customFormat="1" ht="16" thickBot="1" x14ac:dyDescent="0.25">
      <c r="A67" s="62" t="s">
        <v>625</v>
      </c>
      <c r="B67" s="63">
        <v>91.4</v>
      </c>
      <c r="C67" s="63">
        <v>91.4</v>
      </c>
      <c r="D67" s="63">
        <v>76.2</v>
      </c>
      <c r="E67" s="93">
        <v>1</v>
      </c>
      <c r="F67" s="93">
        <v>0.83299999999999996</v>
      </c>
      <c r="G67" s="95">
        <v>267.5</v>
      </c>
    </row>
    <row r="68" spans="1:7" s="58" customFormat="1" ht="16" thickBot="1" x14ac:dyDescent="0.25">
      <c r="A68" s="62" t="s">
        <v>626</v>
      </c>
      <c r="B68" s="63">
        <v>106.7</v>
      </c>
      <c r="C68" s="63">
        <v>83.8</v>
      </c>
      <c r="D68" s="63">
        <v>128.30000000000001</v>
      </c>
      <c r="E68" s="93">
        <v>1.27</v>
      </c>
      <c r="F68" s="93">
        <v>1.347</v>
      </c>
      <c r="G68" s="95">
        <v>450.4</v>
      </c>
    </row>
    <row r="69" spans="1:7" s="58" customFormat="1" ht="16" thickBot="1" x14ac:dyDescent="0.25">
      <c r="A69" s="62" t="s">
        <v>228</v>
      </c>
      <c r="B69" s="63">
        <v>91.4</v>
      </c>
      <c r="C69" s="63">
        <v>91.4</v>
      </c>
      <c r="D69" s="63">
        <v>113</v>
      </c>
      <c r="E69" s="93">
        <v>1</v>
      </c>
      <c r="F69" s="93">
        <v>1.236</v>
      </c>
      <c r="G69" s="95">
        <v>371.1</v>
      </c>
    </row>
    <row r="70" spans="1:7" s="58" customFormat="1" ht="16" thickBot="1" x14ac:dyDescent="0.25">
      <c r="A70" s="62" t="s">
        <v>627</v>
      </c>
      <c r="B70" s="63">
        <v>104.1</v>
      </c>
      <c r="C70" s="63">
        <v>104.1</v>
      </c>
      <c r="D70" s="63">
        <v>86.4</v>
      </c>
      <c r="E70" s="93">
        <v>1</v>
      </c>
      <c r="F70" s="93">
        <v>0.82899999999999996</v>
      </c>
      <c r="G70" s="95">
        <v>367.8</v>
      </c>
    </row>
    <row r="71" spans="1:7" s="58" customFormat="1" ht="16" thickBot="1" x14ac:dyDescent="0.25">
      <c r="A71" s="62" t="s">
        <v>628</v>
      </c>
      <c r="B71" s="63">
        <v>86.4</v>
      </c>
      <c r="C71" s="63">
        <v>86.4</v>
      </c>
      <c r="D71" s="63">
        <v>71.8</v>
      </c>
      <c r="E71" s="93">
        <v>1</v>
      </c>
      <c r="F71" s="93">
        <v>0.83099999999999996</v>
      </c>
      <c r="G71" s="95">
        <v>445.5</v>
      </c>
    </row>
    <row r="72" spans="1:7" s="58" customFormat="1" ht="16" thickBot="1" x14ac:dyDescent="0.25">
      <c r="A72" s="62" t="s">
        <v>237</v>
      </c>
      <c r="B72" s="63">
        <v>116.8</v>
      </c>
      <c r="C72" s="63">
        <v>99.1</v>
      </c>
      <c r="D72" s="63">
        <v>97.2</v>
      </c>
      <c r="E72" s="93">
        <v>1.18</v>
      </c>
      <c r="F72" s="93">
        <v>0.9</v>
      </c>
      <c r="G72" s="95">
        <v>441.6</v>
      </c>
    </row>
    <row r="73" spans="1:7" s="58" customFormat="1" ht="16" thickBot="1" x14ac:dyDescent="0.25">
      <c r="A73" s="62" t="s">
        <v>238</v>
      </c>
      <c r="B73" s="63">
        <v>91.4</v>
      </c>
      <c r="C73" s="63">
        <v>91.4</v>
      </c>
      <c r="D73" s="63">
        <v>92.1</v>
      </c>
      <c r="E73" s="93">
        <v>1</v>
      </c>
      <c r="F73" s="93">
        <v>1.0069999999999999</v>
      </c>
      <c r="G73" s="95">
        <v>302.3</v>
      </c>
    </row>
    <row r="74" spans="1:7" s="58" customFormat="1" ht="16" thickBot="1" x14ac:dyDescent="0.25">
      <c r="A74" s="62" t="s">
        <v>239</v>
      </c>
      <c r="B74" s="63">
        <v>114.3</v>
      </c>
      <c r="C74" s="63">
        <v>114.3</v>
      </c>
      <c r="D74" s="63">
        <v>79.400000000000006</v>
      </c>
      <c r="E74" s="93">
        <v>1</v>
      </c>
      <c r="F74" s="93">
        <v>0.69399999999999995</v>
      </c>
      <c r="G74" s="95">
        <v>407.2</v>
      </c>
    </row>
    <row r="75" spans="1:7" s="58" customFormat="1" ht="16" thickBot="1" x14ac:dyDescent="0.25">
      <c r="A75" s="62" t="s">
        <v>629</v>
      </c>
      <c r="B75" s="63">
        <v>91.4</v>
      </c>
      <c r="C75" s="63">
        <v>91.4</v>
      </c>
      <c r="D75" s="63">
        <v>89.5</v>
      </c>
      <c r="E75" s="93">
        <v>1</v>
      </c>
      <c r="F75" s="93">
        <v>0.97899999999999998</v>
      </c>
      <c r="G75" s="95">
        <v>294</v>
      </c>
    </row>
    <row r="76" spans="1:7" s="58" customFormat="1" ht="16" thickBot="1" x14ac:dyDescent="0.25">
      <c r="A76" s="62" t="s">
        <v>240</v>
      </c>
      <c r="B76" s="63">
        <v>111.8</v>
      </c>
      <c r="C76" s="63">
        <v>111.8</v>
      </c>
      <c r="D76" s="63">
        <v>89.5</v>
      </c>
      <c r="E76" s="93">
        <v>1</v>
      </c>
      <c r="F76" s="93">
        <v>0.80100000000000005</v>
      </c>
      <c r="G76" s="95">
        <v>439.2</v>
      </c>
    </row>
    <row r="77" spans="1:7" s="58" customFormat="1" ht="16" thickBot="1" x14ac:dyDescent="0.25">
      <c r="A77" s="62" t="s">
        <v>630</v>
      </c>
      <c r="B77" s="63">
        <v>76.2</v>
      </c>
      <c r="C77" s="63">
        <v>76.2</v>
      </c>
      <c r="D77" s="63">
        <v>79.400000000000006</v>
      </c>
      <c r="E77" s="93">
        <v>1</v>
      </c>
      <c r="F77" s="93">
        <v>1.042</v>
      </c>
      <c r="G77" s="95">
        <v>362</v>
      </c>
    </row>
    <row r="78" spans="1:7" s="58" customFormat="1" ht="16" thickBot="1" x14ac:dyDescent="0.25">
      <c r="A78" s="62" t="s">
        <v>230</v>
      </c>
      <c r="B78" s="63">
        <v>116.8</v>
      </c>
      <c r="C78" s="63">
        <v>116.8</v>
      </c>
      <c r="D78" s="63">
        <v>86.4</v>
      </c>
      <c r="E78" s="93">
        <v>1</v>
      </c>
      <c r="F78" s="93">
        <v>0.73899999999999999</v>
      </c>
      <c r="G78" s="95">
        <v>463</v>
      </c>
    </row>
    <row r="79" spans="1:7" s="58" customFormat="1" ht="16" thickBot="1" x14ac:dyDescent="0.25">
      <c r="A79" s="62" t="s">
        <v>241</v>
      </c>
      <c r="B79" s="63">
        <v>81.3</v>
      </c>
      <c r="C79" s="63">
        <v>81.3</v>
      </c>
      <c r="D79" s="63">
        <v>64.099999999999994</v>
      </c>
      <c r="E79" s="93">
        <v>1</v>
      </c>
      <c r="F79" s="93">
        <v>0.78900000000000003</v>
      </c>
      <c r="G79" s="95">
        <v>332.8</v>
      </c>
    </row>
    <row r="80" spans="1:7" s="58" customFormat="1" ht="16" thickBot="1" x14ac:dyDescent="0.25">
      <c r="A80" s="62" t="s">
        <v>150</v>
      </c>
      <c r="B80" s="63">
        <v>81.3</v>
      </c>
      <c r="C80" s="63">
        <v>81.3</v>
      </c>
      <c r="D80" s="63">
        <v>51.4</v>
      </c>
      <c r="E80" s="93">
        <v>1</v>
      </c>
      <c r="F80" s="93">
        <v>0.63300000000000001</v>
      </c>
      <c r="G80" s="95">
        <v>227.4</v>
      </c>
    </row>
    <row r="81" spans="1:7" s="58" customFormat="1" ht="16" thickBot="1" x14ac:dyDescent="0.25">
      <c r="A81" s="62" t="s">
        <v>631</v>
      </c>
      <c r="B81" s="63">
        <v>96.5</v>
      </c>
      <c r="C81" s="63">
        <v>96.5</v>
      </c>
      <c r="D81" s="63">
        <v>69.2</v>
      </c>
      <c r="E81" s="93">
        <v>1</v>
      </c>
      <c r="F81" s="93">
        <v>0.71699999999999997</v>
      </c>
      <c r="G81" s="95">
        <v>313.7</v>
      </c>
    </row>
    <row r="82" spans="1:7" s="58" customFormat="1" ht="16" thickBot="1" x14ac:dyDescent="0.25">
      <c r="A82" s="62" t="s">
        <v>242</v>
      </c>
      <c r="B82" s="63">
        <v>121.9</v>
      </c>
      <c r="C82" s="63">
        <v>121.9</v>
      </c>
      <c r="D82" s="63">
        <v>79.400000000000006</v>
      </c>
      <c r="E82" s="93">
        <v>1</v>
      </c>
      <c r="F82" s="93">
        <v>0.65100000000000002</v>
      </c>
      <c r="G82" s="95">
        <v>463.3</v>
      </c>
    </row>
    <row r="83" spans="1:7" s="58" customFormat="1" ht="16" thickBot="1" x14ac:dyDescent="0.25">
      <c r="A83" s="62" t="s">
        <v>632</v>
      </c>
      <c r="B83" s="63">
        <v>99.1</v>
      </c>
      <c r="C83" s="63">
        <v>99.1</v>
      </c>
      <c r="D83" s="63">
        <v>84.5</v>
      </c>
      <c r="E83" s="93">
        <v>1</v>
      </c>
      <c r="F83" s="93">
        <v>0.85299999999999998</v>
      </c>
      <c r="G83" s="95">
        <v>325.39999999999998</v>
      </c>
    </row>
    <row r="84" spans="1:7" s="58" customFormat="1" ht="16" thickBot="1" x14ac:dyDescent="0.25">
      <c r="A84" s="62" t="s">
        <v>243</v>
      </c>
      <c r="B84" s="63">
        <v>96.5</v>
      </c>
      <c r="C84" s="63">
        <v>96.5</v>
      </c>
      <c r="D84" s="63">
        <v>84.5</v>
      </c>
      <c r="E84" s="93">
        <v>1</v>
      </c>
      <c r="F84" s="93">
        <v>0.875</v>
      </c>
      <c r="G84" s="95">
        <v>418.2</v>
      </c>
    </row>
    <row r="85" spans="1:7" s="58" customFormat="1" ht="16" thickBot="1" x14ac:dyDescent="0.25">
      <c r="A85" s="62" t="s">
        <v>633</v>
      </c>
      <c r="B85" s="63">
        <v>101.6</v>
      </c>
      <c r="C85" s="63">
        <v>101.6</v>
      </c>
      <c r="D85" s="63">
        <v>99.7</v>
      </c>
      <c r="E85" s="93">
        <v>1</v>
      </c>
      <c r="F85" s="93">
        <v>0.98099999999999998</v>
      </c>
      <c r="G85" s="95">
        <v>404.1</v>
      </c>
    </row>
    <row r="86" spans="1:7" s="58" customFormat="1" ht="16" thickBot="1" x14ac:dyDescent="0.25">
      <c r="A86" s="62" t="s">
        <v>244</v>
      </c>
      <c r="B86" s="63">
        <v>109.2</v>
      </c>
      <c r="C86" s="63">
        <v>109.2</v>
      </c>
      <c r="D86" s="63">
        <v>79.400000000000006</v>
      </c>
      <c r="E86" s="93">
        <v>1</v>
      </c>
      <c r="F86" s="93">
        <v>0.72699999999999998</v>
      </c>
      <c r="G86" s="95">
        <v>371.8</v>
      </c>
    </row>
    <row r="87" spans="1:7" s="58" customFormat="1" ht="16" thickBot="1" x14ac:dyDescent="0.25">
      <c r="A87" s="62" t="s">
        <v>245</v>
      </c>
      <c r="B87" s="63">
        <v>96.5</v>
      </c>
      <c r="C87" s="63">
        <v>96.5</v>
      </c>
      <c r="D87" s="63">
        <v>89.5</v>
      </c>
      <c r="E87" s="93">
        <v>1</v>
      </c>
      <c r="F87" s="93">
        <v>0.92800000000000005</v>
      </c>
      <c r="G87" s="95">
        <v>327.60000000000002</v>
      </c>
    </row>
    <row r="88" spans="1:7" s="58" customFormat="1" ht="16" thickBot="1" x14ac:dyDescent="0.25">
      <c r="A88" s="62" t="s">
        <v>246</v>
      </c>
      <c r="B88" s="63">
        <v>81.3</v>
      </c>
      <c r="C88" s="63">
        <v>81.3</v>
      </c>
      <c r="D88" s="63">
        <v>104.8</v>
      </c>
      <c r="E88" s="93">
        <v>1</v>
      </c>
      <c r="F88" s="93">
        <v>1.2889999999999999</v>
      </c>
      <c r="G88" s="95">
        <v>271.8</v>
      </c>
    </row>
    <row r="89" spans="1:7" s="58" customFormat="1" ht="16" thickBot="1" x14ac:dyDescent="0.25">
      <c r="A89" s="62" t="s">
        <v>247</v>
      </c>
      <c r="B89" s="63">
        <v>86.4</v>
      </c>
      <c r="C89" s="63">
        <v>86.4</v>
      </c>
      <c r="D89" s="63">
        <v>66.7</v>
      </c>
      <c r="E89" s="93">
        <v>1</v>
      </c>
      <c r="F89" s="93">
        <v>0.77200000000000002</v>
      </c>
      <c r="G89" s="95">
        <v>268.89999999999998</v>
      </c>
    </row>
    <row r="90" spans="1:7" s="58" customFormat="1" ht="16" thickBot="1" x14ac:dyDescent="0.25">
      <c r="A90" s="62" t="s">
        <v>634</v>
      </c>
      <c r="B90" s="63">
        <v>94</v>
      </c>
      <c r="C90" s="63">
        <v>94</v>
      </c>
      <c r="D90" s="63">
        <v>90.8</v>
      </c>
      <c r="E90" s="93">
        <v>1</v>
      </c>
      <c r="F90" s="93">
        <v>0.96599999999999997</v>
      </c>
      <c r="G90" s="95">
        <v>314.89999999999998</v>
      </c>
    </row>
    <row r="91" spans="1:7" s="58" customFormat="1" ht="16" thickBot="1" x14ac:dyDescent="0.25">
      <c r="A91" s="62" t="s">
        <v>248</v>
      </c>
      <c r="B91" s="63">
        <v>104.1</v>
      </c>
      <c r="C91" s="63">
        <v>104.1</v>
      </c>
      <c r="D91" s="63">
        <v>89.5</v>
      </c>
      <c r="E91" s="93">
        <v>1</v>
      </c>
      <c r="F91" s="93">
        <v>0.86</v>
      </c>
      <c r="G91" s="95">
        <v>392.1</v>
      </c>
    </row>
    <row r="92" spans="1:7" s="58" customFormat="1" ht="16" thickBot="1" x14ac:dyDescent="0.25">
      <c r="A92" s="62" t="s">
        <v>249</v>
      </c>
      <c r="B92" s="63">
        <v>94</v>
      </c>
      <c r="C92" s="63">
        <v>119.4</v>
      </c>
      <c r="D92" s="63">
        <v>79.400000000000006</v>
      </c>
      <c r="E92" s="93">
        <v>0.79</v>
      </c>
      <c r="F92" s="93">
        <v>0.74399999999999999</v>
      </c>
      <c r="G92" s="95">
        <v>347.8</v>
      </c>
    </row>
    <row r="93" spans="1:7" s="58" customFormat="1" ht="16" thickBot="1" x14ac:dyDescent="0.25">
      <c r="A93" s="62" t="s">
        <v>250</v>
      </c>
      <c r="B93" s="63">
        <v>96.5</v>
      </c>
      <c r="C93" s="63">
        <v>96.5</v>
      </c>
      <c r="D93" s="63">
        <v>94.6</v>
      </c>
      <c r="E93" s="93">
        <v>1</v>
      </c>
      <c r="F93" s="93">
        <v>0.98</v>
      </c>
      <c r="G93" s="95">
        <v>346.1</v>
      </c>
    </row>
    <row r="94" spans="1:7" s="58" customFormat="1" ht="16" thickBot="1" x14ac:dyDescent="0.25">
      <c r="A94" s="62" t="s">
        <v>251</v>
      </c>
      <c r="B94" s="63">
        <v>68.599999999999994</v>
      </c>
      <c r="C94" s="63">
        <v>68.599999999999994</v>
      </c>
      <c r="D94" s="63">
        <v>74.3</v>
      </c>
      <c r="E94" s="93">
        <v>1</v>
      </c>
      <c r="F94" s="93">
        <v>1.083</v>
      </c>
      <c r="G94" s="95">
        <v>274.39999999999998</v>
      </c>
    </row>
    <row r="95" spans="1:7" s="58" customFormat="1" ht="16" thickBot="1" x14ac:dyDescent="0.25">
      <c r="A95" s="62" t="s">
        <v>206</v>
      </c>
      <c r="B95" s="63">
        <v>68.599999999999994</v>
      </c>
      <c r="C95" s="63">
        <v>68.599999999999994</v>
      </c>
      <c r="D95" s="63">
        <v>56.5</v>
      </c>
      <c r="E95" s="93">
        <v>1</v>
      </c>
      <c r="F95" s="93">
        <v>0.82399999999999995</v>
      </c>
      <c r="G95" s="95">
        <v>224.6</v>
      </c>
    </row>
    <row r="96" spans="1:7" s="58" customFormat="1" ht="16" thickBot="1" x14ac:dyDescent="0.25">
      <c r="A96" s="62" t="s">
        <v>252</v>
      </c>
      <c r="B96" s="63">
        <v>68.599999999999994</v>
      </c>
      <c r="C96" s="63">
        <v>68.599999999999994</v>
      </c>
      <c r="D96" s="63">
        <v>69.2</v>
      </c>
      <c r="E96" s="93">
        <v>1</v>
      </c>
      <c r="F96" s="93">
        <v>1.0089999999999999</v>
      </c>
      <c r="G96" s="95">
        <v>411.2</v>
      </c>
    </row>
    <row r="97" spans="1:7" s="58" customFormat="1" ht="16" thickBot="1" x14ac:dyDescent="0.25">
      <c r="A97" s="62" t="s">
        <v>253</v>
      </c>
      <c r="B97" s="63">
        <v>94</v>
      </c>
      <c r="C97" s="63">
        <v>94</v>
      </c>
      <c r="D97" s="63">
        <v>80.599999999999994</v>
      </c>
      <c r="E97" s="93">
        <v>1</v>
      </c>
      <c r="F97" s="93">
        <v>0.85799999999999998</v>
      </c>
      <c r="G97" s="95">
        <v>279.7</v>
      </c>
    </row>
    <row r="98" spans="1:7" s="58" customFormat="1" ht="16" thickBot="1" x14ac:dyDescent="0.25">
      <c r="A98" s="62" t="s">
        <v>635</v>
      </c>
      <c r="B98" s="63">
        <v>88.9</v>
      </c>
      <c r="C98" s="63">
        <v>88.9</v>
      </c>
      <c r="D98" s="63">
        <v>61.6</v>
      </c>
      <c r="E98" s="93">
        <v>1</v>
      </c>
      <c r="F98" s="93">
        <v>0.69299999999999995</v>
      </c>
      <c r="G98" s="95">
        <v>382.3</v>
      </c>
    </row>
    <row r="99" spans="1:7" s="58" customFormat="1" ht="16" thickBot="1" x14ac:dyDescent="0.25">
      <c r="A99" s="62" t="s">
        <v>636</v>
      </c>
      <c r="B99" s="63">
        <v>91.4</v>
      </c>
      <c r="C99" s="63">
        <v>91.4</v>
      </c>
      <c r="D99" s="63">
        <v>86.4</v>
      </c>
      <c r="E99" s="93">
        <v>1</v>
      </c>
      <c r="F99" s="93">
        <v>0.94399999999999995</v>
      </c>
      <c r="G99" s="95">
        <v>283.60000000000002</v>
      </c>
    </row>
    <row r="100" spans="1:7" s="58" customFormat="1" ht="16" thickBot="1" x14ac:dyDescent="0.25">
      <c r="A100" s="62" t="s">
        <v>277</v>
      </c>
      <c r="B100" s="63">
        <v>106.7</v>
      </c>
      <c r="C100" s="63">
        <v>91.4</v>
      </c>
      <c r="D100" s="63">
        <v>74.3</v>
      </c>
      <c r="E100" s="93">
        <v>1.17</v>
      </c>
      <c r="F100" s="93">
        <v>0.75</v>
      </c>
      <c r="G100" s="95">
        <v>318.5</v>
      </c>
    </row>
    <row r="101" spans="1:7" s="58" customFormat="1" ht="16" thickBot="1" x14ac:dyDescent="0.25">
      <c r="A101" s="62" t="s">
        <v>254</v>
      </c>
      <c r="B101" s="63">
        <v>91.4</v>
      </c>
      <c r="C101" s="63">
        <v>91.4</v>
      </c>
      <c r="D101" s="63">
        <v>79.400000000000006</v>
      </c>
      <c r="E101" s="93">
        <v>1</v>
      </c>
      <c r="F101" s="93">
        <v>0.86799999999999999</v>
      </c>
      <c r="G101" s="95">
        <v>334.2</v>
      </c>
    </row>
    <row r="102" spans="1:7" s="58" customFormat="1" ht="16" thickBot="1" x14ac:dyDescent="0.25">
      <c r="A102" s="62" t="s">
        <v>161</v>
      </c>
      <c r="B102" s="63">
        <v>81.3</v>
      </c>
      <c r="C102" s="63">
        <v>81.3</v>
      </c>
      <c r="D102" s="63">
        <v>61.6</v>
      </c>
      <c r="E102" s="93">
        <v>1</v>
      </c>
      <c r="F102" s="93">
        <v>0.75800000000000001</v>
      </c>
      <c r="G102" s="95">
        <v>246.4</v>
      </c>
    </row>
    <row r="103" spans="1:7" s="58" customFormat="1" ht="16" thickBot="1" x14ac:dyDescent="0.25">
      <c r="A103" s="62" t="s">
        <v>255</v>
      </c>
      <c r="B103" s="63">
        <v>78.7</v>
      </c>
      <c r="C103" s="63">
        <v>78.7</v>
      </c>
      <c r="D103" s="63">
        <v>79.400000000000006</v>
      </c>
      <c r="E103" s="93">
        <v>1</v>
      </c>
      <c r="F103" s="93">
        <v>1.008</v>
      </c>
      <c r="G103" s="95">
        <v>305.8</v>
      </c>
    </row>
    <row r="104" spans="1:7" s="58" customFormat="1" ht="16" thickBot="1" x14ac:dyDescent="0.25">
      <c r="A104" s="62" t="s">
        <v>154</v>
      </c>
      <c r="B104" s="63">
        <v>94</v>
      </c>
      <c r="C104" s="63">
        <v>94</v>
      </c>
      <c r="D104" s="63">
        <v>66.7</v>
      </c>
      <c r="E104" s="93">
        <v>1</v>
      </c>
      <c r="F104" s="93">
        <v>0.70899999999999996</v>
      </c>
      <c r="G104" s="95">
        <v>231.3</v>
      </c>
    </row>
    <row r="105" spans="1:7" s="58" customFormat="1" ht="16" thickBot="1" x14ac:dyDescent="0.25">
      <c r="A105" s="62" t="s">
        <v>256</v>
      </c>
      <c r="B105" s="63">
        <v>94</v>
      </c>
      <c r="C105" s="63">
        <v>94</v>
      </c>
      <c r="D105" s="63">
        <v>92.1</v>
      </c>
      <c r="E105" s="93">
        <v>1</v>
      </c>
      <c r="F105" s="93">
        <v>0.98</v>
      </c>
      <c r="G105" s="95">
        <v>319.39999999999998</v>
      </c>
    </row>
    <row r="106" spans="1:7" s="58" customFormat="1" ht="16" thickBot="1" x14ac:dyDescent="0.25">
      <c r="A106" s="62" t="s">
        <v>258</v>
      </c>
      <c r="B106" s="63">
        <v>106.7</v>
      </c>
      <c r="C106" s="63">
        <v>106.7</v>
      </c>
      <c r="D106" s="63">
        <v>74.3</v>
      </c>
      <c r="E106" s="93">
        <v>1</v>
      </c>
      <c r="F106" s="93">
        <v>0.69599999999999995</v>
      </c>
      <c r="G106" s="95">
        <v>332</v>
      </c>
    </row>
    <row r="107" spans="1:7" s="58" customFormat="1" ht="16" thickBot="1" x14ac:dyDescent="0.25">
      <c r="A107" s="62" t="s">
        <v>259</v>
      </c>
      <c r="B107" s="63">
        <v>116.8</v>
      </c>
      <c r="C107" s="63">
        <v>86.4</v>
      </c>
      <c r="D107" s="63">
        <v>97.2</v>
      </c>
      <c r="E107" s="93">
        <v>1.35</v>
      </c>
      <c r="F107" s="93">
        <v>0.95599999999999996</v>
      </c>
      <c r="G107" s="95">
        <v>385</v>
      </c>
    </row>
    <row r="108" spans="1:7" s="58" customFormat="1" ht="16" thickBot="1" x14ac:dyDescent="0.25">
      <c r="A108" s="62" t="s">
        <v>260</v>
      </c>
      <c r="B108" s="63">
        <v>104.1</v>
      </c>
      <c r="C108" s="63">
        <v>104.1</v>
      </c>
      <c r="D108" s="63">
        <v>74.3</v>
      </c>
      <c r="E108" s="93">
        <v>1</v>
      </c>
      <c r="F108" s="93">
        <v>0.71299999999999997</v>
      </c>
      <c r="G108" s="95">
        <v>316.39999999999998</v>
      </c>
    </row>
    <row r="109" spans="1:7" s="58" customFormat="1" ht="16" thickBot="1" x14ac:dyDescent="0.25">
      <c r="A109" s="62" t="s">
        <v>637</v>
      </c>
      <c r="B109" s="63">
        <v>109.2</v>
      </c>
      <c r="C109" s="63">
        <v>109.2</v>
      </c>
      <c r="D109" s="63">
        <v>83.8</v>
      </c>
      <c r="E109" s="93">
        <v>1</v>
      </c>
      <c r="F109" s="93">
        <v>0.76700000000000002</v>
      </c>
      <c r="G109" s="95">
        <v>392.7</v>
      </c>
    </row>
    <row r="110" spans="1:7" s="58" customFormat="1" ht="16" thickBot="1" x14ac:dyDescent="0.25">
      <c r="A110" s="62" t="s">
        <v>152</v>
      </c>
      <c r="B110" s="63">
        <v>94</v>
      </c>
      <c r="C110" s="63">
        <v>88.9</v>
      </c>
      <c r="D110" s="63">
        <v>69.900000000000006</v>
      </c>
      <c r="E110" s="93">
        <v>1.06</v>
      </c>
      <c r="F110" s="93">
        <v>0.76400000000000001</v>
      </c>
      <c r="G110" s="95">
        <v>229.2</v>
      </c>
    </row>
    <row r="111" spans="1:7" s="58" customFormat="1" ht="16" thickBot="1" x14ac:dyDescent="0.25">
      <c r="A111" s="62" t="s">
        <v>231</v>
      </c>
      <c r="B111" s="63">
        <v>106.7</v>
      </c>
      <c r="C111" s="63">
        <v>106.7</v>
      </c>
      <c r="D111" s="63">
        <v>70.5</v>
      </c>
      <c r="E111" s="93">
        <v>1</v>
      </c>
      <c r="F111" s="93">
        <v>0.66100000000000003</v>
      </c>
      <c r="G111" s="95">
        <v>409.4</v>
      </c>
    </row>
    <row r="112" spans="1:7" s="58" customFormat="1" ht="16" thickBot="1" x14ac:dyDescent="0.25">
      <c r="A112" s="62" t="s">
        <v>261</v>
      </c>
      <c r="B112" s="63">
        <v>88.9</v>
      </c>
      <c r="C112" s="63">
        <v>88.9</v>
      </c>
      <c r="D112" s="63">
        <v>92.1</v>
      </c>
      <c r="E112" s="93">
        <v>1</v>
      </c>
      <c r="F112" s="93">
        <v>1.036</v>
      </c>
      <c r="G112" s="95">
        <v>285.8</v>
      </c>
    </row>
    <row r="113" spans="1:7" s="58" customFormat="1" ht="16" thickBot="1" x14ac:dyDescent="0.25">
      <c r="A113" s="62" t="s">
        <v>638</v>
      </c>
      <c r="B113" s="63">
        <v>78.7</v>
      </c>
      <c r="C113" s="63">
        <v>78.7</v>
      </c>
      <c r="D113" s="63">
        <v>107.3</v>
      </c>
      <c r="E113" s="93">
        <v>1</v>
      </c>
      <c r="F113" s="93">
        <v>1.363</v>
      </c>
      <c r="G113" s="95">
        <v>261.3</v>
      </c>
    </row>
    <row r="114" spans="1:7" s="58" customFormat="1" ht="16" thickBot="1" x14ac:dyDescent="0.25">
      <c r="A114" s="62" t="s">
        <v>262</v>
      </c>
      <c r="B114" s="63">
        <v>104.1</v>
      </c>
      <c r="C114" s="63">
        <v>104.1</v>
      </c>
      <c r="D114" s="63">
        <v>107.3</v>
      </c>
      <c r="E114" s="93">
        <v>1</v>
      </c>
      <c r="F114" s="93">
        <v>1.03</v>
      </c>
      <c r="G114" s="95">
        <v>457</v>
      </c>
    </row>
    <row r="115" spans="1:7" s="58" customFormat="1" ht="16" thickBot="1" x14ac:dyDescent="0.25">
      <c r="A115" s="62" t="s">
        <v>160</v>
      </c>
      <c r="B115" s="63">
        <v>91.4</v>
      </c>
      <c r="C115" s="63">
        <v>91.4</v>
      </c>
      <c r="D115" s="63">
        <v>74.3</v>
      </c>
      <c r="E115" s="93">
        <v>1</v>
      </c>
      <c r="F115" s="93">
        <v>0.81299999999999994</v>
      </c>
      <c r="G115" s="95">
        <v>243.9</v>
      </c>
    </row>
    <row r="116" spans="1:7" s="58" customFormat="1" ht="16" thickBot="1" x14ac:dyDescent="0.25">
      <c r="A116" s="62" t="s">
        <v>639</v>
      </c>
      <c r="B116" s="63">
        <v>106.7</v>
      </c>
      <c r="C116" s="63">
        <v>106.7</v>
      </c>
      <c r="D116" s="63">
        <v>81.3</v>
      </c>
      <c r="E116" s="93">
        <v>1</v>
      </c>
      <c r="F116" s="93">
        <v>0.76200000000000001</v>
      </c>
      <c r="G116" s="95">
        <v>363.3</v>
      </c>
    </row>
    <row r="117" spans="1:7" s="58" customFormat="1" ht="16" thickBot="1" x14ac:dyDescent="0.25">
      <c r="A117" s="62" t="s">
        <v>205</v>
      </c>
      <c r="B117" s="63">
        <v>66</v>
      </c>
      <c r="C117" s="63">
        <v>66</v>
      </c>
      <c r="D117" s="63">
        <v>64.099999999999994</v>
      </c>
      <c r="E117" s="93">
        <v>1</v>
      </c>
      <c r="F117" s="93">
        <v>0.97099999999999997</v>
      </c>
      <c r="G117" s="95">
        <v>219.7</v>
      </c>
    </row>
    <row r="118" spans="1:7" s="58" customFormat="1" ht="16" thickBot="1" x14ac:dyDescent="0.25">
      <c r="A118" s="62" t="s">
        <v>263</v>
      </c>
      <c r="B118" s="63">
        <v>94</v>
      </c>
      <c r="C118" s="63">
        <v>94</v>
      </c>
      <c r="D118" s="63">
        <v>74.3</v>
      </c>
      <c r="E118" s="93">
        <v>1</v>
      </c>
      <c r="F118" s="93">
        <v>0.79100000000000004</v>
      </c>
      <c r="G118" s="95">
        <v>257.7</v>
      </c>
    </row>
    <row r="119" spans="1:7" s="58" customFormat="1" ht="16" thickBot="1" x14ac:dyDescent="0.25">
      <c r="A119" s="62" t="s">
        <v>640</v>
      </c>
      <c r="B119" s="63">
        <v>86.4</v>
      </c>
      <c r="C119" s="63">
        <v>86.4</v>
      </c>
      <c r="D119" s="63">
        <v>109.9</v>
      </c>
      <c r="E119" s="93">
        <v>1</v>
      </c>
      <c r="F119" s="93">
        <v>1.272</v>
      </c>
      <c r="G119" s="95">
        <v>321.7</v>
      </c>
    </row>
    <row r="120" spans="1:7" s="58" customFormat="1" ht="16" thickBot="1" x14ac:dyDescent="0.25">
      <c r="A120" s="62" t="s">
        <v>641</v>
      </c>
      <c r="B120" s="63">
        <v>96.5</v>
      </c>
      <c r="C120" s="63">
        <v>96.5</v>
      </c>
      <c r="D120" s="63">
        <v>66.7</v>
      </c>
      <c r="E120" s="93">
        <v>1</v>
      </c>
      <c r="F120" s="93">
        <v>0.69099999999999995</v>
      </c>
      <c r="G120" s="95">
        <v>243.9</v>
      </c>
    </row>
    <row r="121" spans="1:7" s="58" customFormat="1" ht="16" thickBot="1" x14ac:dyDescent="0.25">
      <c r="A121" s="62" t="s">
        <v>264</v>
      </c>
      <c r="B121" s="63">
        <v>96.5</v>
      </c>
      <c r="C121" s="63">
        <v>96.5</v>
      </c>
      <c r="D121" s="63">
        <v>84.5</v>
      </c>
      <c r="E121" s="93">
        <v>1</v>
      </c>
      <c r="F121" s="93">
        <v>0.875</v>
      </c>
      <c r="G121" s="95">
        <v>309</v>
      </c>
    </row>
    <row r="122" spans="1:7" s="58" customFormat="1" ht="16" thickBot="1" x14ac:dyDescent="0.25">
      <c r="A122" s="62" t="s">
        <v>202</v>
      </c>
      <c r="B122" s="63">
        <v>86.4</v>
      </c>
      <c r="C122" s="63">
        <v>86.4</v>
      </c>
      <c r="D122" s="63">
        <v>72.400000000000006</v>
      </c>
      <c r="E122" s="93">
        <v>1</v>
      </c>
      <c r="F122" s="93">
        <v>0.83799999999999997</v>
      </c>
      <c r="G122" s="95">
        <v>212</v>
      </c>
    </row>
    <row r="123" spans="1:7" s="58" customFormat="1" ht="16" thickBot="1" x14ac:dyDescent="0.25">
      <c r="A123" s="62" t="s">
        <v>642</v>
      </c>
      <c r="B123" s="63">
        <v>88.9</v>
      </c>
      <c r="C123" s="63">
        <v>88.9</v>
      </c>
      <c r="D123" s="63">
        <v>61</v>
      </c>
      <c r="E123" s="93">
        <v>1</v>
      </c>
      <c r="F123" s="93">
        <v>0.68600000000000005</v>
      </c>
      <c r="G123" s="95">
        <v>378.4</v>
      </c>
    </row>
    <row r="124" spans="1:7" s="58" customFormat="1" ht="16" thickBot="1" x14ac:dyDescent="0.25">
      <c r="A124" s="62" t="s">
        <v>265</v>
      </c>
      <c r="B124" s="63">
        <v>106.7</v>
      </c>
      <c r="C124" s="63">
        <v>106.7</v>
      </c>
      <c r="D124" s="63">
        <v>94.6</v>
      </c>
      <c r="E124" s="93">
        <v>1</v>
      </c>
      <c r="F124" s="93">
        <v>0.88700000000000001</v>
      </c>
      <c r="G124" s="95">
        <v>422.8</v>
      </c>
    </row>
    <row r="125" spans="1:7" s="58" customFormat="1" ht="16" thickBot="1" x14ac:dyDescent="0.25">
      <c r="A125" s="62" t="s">
        <v>643</v>
      </c>
      <c r="B125" s="63">
        <v>91.4</v>
      </c>
      <c r="C125" s="63">
        <v>91.4</v>
      </c>
      <c r="D125" s="63">
        <v>89.5</v>
      </c>
      <c r="E125" s="93">
        <v>1</v>
      </c>
      <c r="F125" s="93">
        <v>0.97899999999999998</v>
      </c>
      <c r="G125" s="95">
        <v>294</v>
      </c>
    </row>
    <row r="126" spans="1:7" s="58" customFormat="1" ht="16" thickBot="1" x14ac:dyDescent="0.25">
      <c r="A126" s="62" t="s">
        <v>644</v>
      </c>
      <c r="B126" s="63">
        <v>106.7</v>
      </c>
      <c r="C126" s="63">
        <v>106.7</v>
      </c>
      <c r="D126" s="63">
        <v>76.8</v>
      </c>
      <c r="E126" s="93">
        <v>1</v>
      </c>
      <c r="F126" s="93">
        <v>0.72</v>
      </c>
      <c r="G126" s="95">
        <v>434.5</v>
      </c>
    </row>
    <row r="127" spans="1:7" s="58" customFormat="1" ht="16" thickBot="1" x14ac:dyDescent="0.25">
      <c r="A127" s="62" t="s">
        <v>156</v>
      </c>
      <c r="B127" s="63">
        <v>83.8</v>
      </c>
      <c r="C127" s="63">
        <v>83.8</v>
      </c>
      <c r="D127" s="63">
        <v>87</v>
      </c>
      <c r="E127" s="93">
        <v>1</v>
      </c>
      <c r="F127" s="93">
        <v>1.038</v>
      </c>
      <c r="G127" s="95">
        <v>240</v>
      </c>
    </row>
    <row r="128" spans="1:7" s="58" customFormat="1" ht="16" thickBot="1" x14ac:dyDescent="0.25">
      <c r="A128" s="62" t="s">
        <v>645</v>
      </c>
      <c r="B128" s="63">
        <v>101.6</v>
      </c>
      <c r="C128" s="63">
        <v>94</v>
      </c>
      <c r="D128" s="63">
        <v>81.900000000000006</v>
      </c>
      <c r="E128" s="93">
        <v>1.08</v>
      </c>
      <c r="F128" s="93">
        <v>0.83799999999999997</v>
      </c>
      <c r="G128" s="95">
        <v>307.2</v>
      </c>
    </row>
    <row r="129" spans="1:7" s="58" customFormat="1" ht="16" thickBot="1" x14ac:dyDescent="0.25">
      <c r="A129" s="62" t="s">
        <v>266</v>
      </c>
      <c r="B129" s="63">
        <v>129.5</v>
      </c>
      <c r="C129" s="63">
        <v>109.2</v>
      </c>
      <c r="D129" s="63">
        <v>84.5</v>
      </c>
      <c r="E129" s="93">
        <v>1.19</v>
      </c>
      <c r="F129" s="93">
        <v>0.70699999999999996</v>
      </c>
      <c r="G129" s="95">
        <v>469.2</v>
      </c>
    </row>
    <row r="130" spans="1:7" s="58" customFormat="1" ht="16" thickBot="1" x14ac:dyDescent="0.25">
      <c r="A130" s="62" t="s">
        <v>646</v>
      </c>
      <c r="B130" s="63">
        <v>91.4</v>
      </c>
      <c r="C130" s="63">
        <v>91.4</v>
      </c>
      <c r="D130" s="63">
        <v>61</v>
      </c>
      <c r="E130" s="93">
        <v>1</v>
      </c>
      <c r="F130" s="93">
        <v>0.66700000000000004</v>
      </c>
      <c r="G130" s="95">
        <v>400.3</v>
      </c>
    </row>
    <row r="131" spans="1:7" s="58" customFormat="1" ht="16" thickBot="1" x14ac:dyDescent="0.25">
      <c r="A131" s="62" t="s">
        <v>267</v>
      </c>
      <c r="B131" s="63">
        <v>73.7</v>
      </c>
      <c r="C131" s="63">
        <v>73.7</v>
      </c>
      <c r="D131" s="63">
        <v>64.099999999999994</v>
      </c>
      <c r="E131" s="93">
        <v>1</v>
      </c>
      <c r="F131" s="93">
        <v>0.871</v>
      </c>
      <c r="G131" s="95">
        <v>273.3</v>
      </c>
    </row>
    <row r="132" spans="1:7" s="58" customFormat="1" ht="16" thickBot="1" x14ac:dyDescent="0.25">
      <c r="A132" s="62" t="s">
        <v>647</v>
      </c>
      <c r="B132" s="63">
        <v>88.9</v>
      </c>
      <c r="C132" s="63">
        <v>88.9</v>
      </c>
      <c r="D132" s="63">
        <v>104.8</v>
      </c>
      <c r="E132" s="93">
        <v>1</v>
      </c>
      <c r="F132" s="93">
        <v>1.179</v>
      </c>
      <c r="G132" s="95">
        <v>325.2</v>
      </c>
    </row>
    <row r="133" spans="1:7" s="58" customFormat="1" ht="16" thickBot="1" x14ac:dyDescent="0.25">
      <c r="A133" s="62" t="s">
        <v>268</v>
      </c>
      <c r="B133" s="63">
        <v>106.7</v>
      </c>
      <c r="C133" s="63">
        <v>106.7</v>
      </c>
      <c r="D133" s="63">
        <v>92.1</v>
      </c>
      <c r="E133" s="93">
        <v>1</v>
      </c>
      <c r="F133" s="93">
        <v>0.86299999999999999</v>
      </c>
      <c r="G133" s="95">
        <v>411.5</v>
      </c>
    </row>
    <row r="134" spans="1:7" s="58" customFormat="1" ht="16" thickBot="1" x14ac:dyDescent="0.25">
      <c r="A134" s="62" t="s">
        <v>269</v>
      </c>
      <c r="B134" s="63">
        <v>76.2</v>
      </c>
      <c r="C134" s="63">
        <v>76.2</v>
      </c>
      <c r="D134" s="63">
        <v>79.400000000000006</v>
      </c>
      <c r="E134" s="93">
        <v>1</v>
      </c>
      <c r="F134" s="93">
        <v>1.042</v>
      </c>
      <c r="G134" s="95">
        <v>399.4</v>
      </c>
    </row>
    <row r="135" spans="1:7" s="58" customFormat="1" ht="16" thickBot="1" x14ac:dyDescent="0.25">
      <c r="A135" s="62" t="s">
        <v>270</v>
      </c>
      <c r="B135" s="63">
        <v>109.2</v>
      </c>
      <c r="C135" s="63">
        <v>94</v>
      </c>
      <c r="D135" s="63">
        <v>69.2</v>
      </c>
      <c r="E135" s="93">
        <v>1.1599999999999999</v>
      </c>
      <c r="F135" s="93">
        <v>0.68100000000000005</v>
      </c>
      <c r="G135" s="95">
        <v>365.6</v>
      </c>
    </row>
    <row r="136" spans="1:7" s="58" customFormat="1" ht="16" thickBot="1" x14ac:dyDescent="0.25">
      <c r="A136" s="62" t="s">
        <v>648</v>
      </c>
      <c r="B136" s="63">
        <v>99.1</v>
      </c>
      <c r="C136" s="63">
        <v>99.1</v>
      </c>
      <c r="D136" s="63">
        <v>69.2</v>
      </c>
      <c r="E136" s="93">
        <v>1</v>
      </c>
      <c r="F136" s="93">
        <v>0.69899999999999995</v>
      </c>
      <c r="G136" s="95">
        <v>386.1</v>
      </c>
    </row>
    <row r="137" spans="1:7" s="58" customFormat="1" ht="16" thickBot="1" x14ac:dyDescent="0.25">
      <c r="A137" s="62" t="s">
        <v>271</v>
      </c>
      <c r="B137" s="63">
        <v>96.5</v>
      </c>
      <c r="C137" s="63">
        <v>96.5</v>
      </c>
      <c r="D137" s="63">
        <v>74.3</v>
      </c>
      <c r="E137" s="93">
        <v>1</v>
      </c>
      <c r="F137" s="93">
        <v>0.77</v>
      </c>
      <c r="G137" s="95">
        <v>271.8</v>
      </c>
    </row>
    <row r="138" spans="1:7" s="58" customFormat="1" ht="16" thickBot="1" x14ac:dyDescent="0.25">
      <c r="A138" s="62" t="s">
        <v>272</v>
      </c>
      <c r="B138" s="63">
        <v>71.099999999999994</v>
      </c>
      <c r="C138" s="63">
        <v>71.099999999999994</v>
      </c>
      <c r="D138" s="63">
        <v>66.7</v>
      </c>
      <c r="E138" s="93">
        <v>1</v>
      </c>
      <c r="F138" s="93">
        <v>0.93799999999999994</v>
      </c>
      <c r="G138" s="95">
        <v>264.89999999999998</v>
      </c>
    </row>
    <row r="139" spans="1:7" s="58" customFormat="1" ht="16" thickBot="1" x14ac:dyDescent="0.25">
      <c r="A139" s="62" t="s">
        <v>200</v>
      </c>
      <c r="B139" s="63">
        <v>94</v>
      </c>
      <c r="C139" s="63">
        <v>94</v>
      </c>
      <c r="D139" s="63">
        <v>59.1</v>
      </c>
      <c r="E139" s="93">
        <v>1</v>
      </c>
      <c r="F139" s="93">
        <v>0.628</v>
      </c>
      <c r="G139" s="95">
        <v>204.8</v>
      </c>
    </row>
    <row r="140" spans="1:7" s="58" customFormat="1" ht="16" thickBot="1" x14ac:dyDescent="0.25">
      <c r="A140" s="62" t="s">
        <v>232</v>
      </c>
      <c r="B140" s="63">
        <v>83.8</v>
      </c>
      <c r="C140" s="63">
        <v>83.8</v>
      </c>
      <c r="D140" s="63">
        <v>90.8</v>
      </c>
      <c r="E140" s="93">
        <v>1</v>
      </c>
      <c r="F140" s="93">
        <v>1.083</v>
      </c>
      <c r="G140" s="95">
        <v>250.5</v>
      </c>
    </row>
    <row r="141" spans="1:7" s="58" customFormat="1" ht="16" thickBot="1" x14ac:dyDescent="0.25">
      <c r="A141" s="62" t="s">
        <v>149</v>
      </c>
      <c r="B141" s="63">
        <v>83.8</v>
      </c>
      <c r="C141" s="63">
        <v>83.8</v>
      </c>
      <c r="D141" s="63">
        <v>60.3</v>
      </c>
      <c r="E141" s="93">
        <v>1</v>
      </c>
      <c r="F141" s="93">
        <v>0.72</v>
      </c>
      <c r="G141" s="95">
        <v>226.5</v>
      </c>
    </row>
    <row r="142" spans="1:7" s="58" customFormat="1" ht="16" thickBot="1" x14ac:dyDescent="0.25">
      <c r="A142" s="62" t="s">
        <v>273</v>
      </c>
      <c r="B142" s="77">
        <v>86.4</v>
      </c>
      <c r="C142" s="77">
        <v>86.4</v>
      </c>
      <c r="D142" s="77">
        <v>79.400000000000006</v>
      </c>
      <c r="E142" s="110">
        <v>1</v>
      </c>
      <c r="F142" s="110">
        <v>0.91900000000000004</v>
      </c>
      <c r="G142" s="113">
        <v>280.5</v>
      </c>
    </row>
    <row r="143" spans="1:7" s="58" customFormat="1" ht="16" thickBot="1" x14ac:dyDescent="0.25">
      <c r="A143" s="62" t="s">
        <v>274</v>
      </c>
      <c r="B143" s="79">
        <v>101.6</v>
      </c>
      <c r="C143" s="79">
        <v>101.6</v>
      </c>
      <c r="D143" s="79">
        <v>79.400000000000006</v>
      </c>
      <c r="E143" s="111">
        <v>1</v>
      </c>
      <c r="F143" s="111">
        <v>0.78100000000000003</v>
      </c>
      <c r="G143" s="114">
        <v>321.8</v>
      </c>
    </row>
    <row r="144" spans="1:7" s="58" customFormat="1" ht="16" thickBot="1" x14ac:dyDescent="0.25">
      <c r="A144" s="62" t="s">
        <v>275</v>
      </c>
      <c r="B144" s="79">
        <v>83.8</v>
      </c>
      <c r="C144" s="79">
        <v>83.8</v>
      </c>
      <c r="D144" s="79">
        <v>59.1</v>
      </c>
      <c r="E144" s="111">
        <v>1</v>
      </c>
      <c r="F144" s="111">
        <v>0.70499999999999996</v>
      </c>
      <c r="G144" s="114">
        <v>325.89999999999998</v>
      </c>
    </row>
    <row r="145" spans="1:7" s="58" customFormat="1" ht="16" thickBot="1" x14ac:dyDescent="0.25">
      <c r="A145" s="62" t="s">
        <v>276</v>
      </c>
      <c r="B145" s="79">
        <v>104.1</v>
      </c>
      <c r="C145" s="79">
        <v>104.1</v>
      </c>
      <c r="D145" s="79">
        <v>62.9</v>
      </c>
      <c r="E145" s="111">
        <v>1</v>
      </c>
      <c r="F145" s="111">
        <v>0.60399999999999998</v>
      </c>
      <c r="G145" s="114">
        <v>267.7</v>
      </c>
    </row>
    <row r="146" spans="1:7" s="58" customFormat="1" ht="16" thickBot="1" x14ac:dyDescent="0.25">
      <c r="A146" s="62" t="s">
        <v>278</v>
      </c>
      <c r="B146" s="79">
        <v>99.1</v>
      </c>
      <c r="C146" s="79">
        <v>99.1</v>
      </c>
      <c r="D146" s="79">
        <v>99.7</v>
      </c>
      <c r="E146" s="111">
        <v>1</v>
      </c>
      <c r="F146" s="111">
        <v>1.006</v>
      </c>
      <c r="G146" s="114">
        <v>384.2</v>
      </c>
    </row>
    <row r="147" spans="1:7" s="58" customFormat="1" ht="16" thickBot="1" x14ac:dyDescent="0.25">
      <c r="A147" s="62" t="s">
        <v>649</v>
      </c>
      <c r="B147" s="79">
        <v>83.8</v>
      </c>
      <c r="C147" s="79">
        <v>83.8</v>
      </c>
      <c r="D147" s="79">
        <v>79.400000000000006</v>
      </c>
      <c r="E147" s="111">
        <v>1</v>
      </c>
      <c r="F147" s="111">
        <v>0.94699999999999995</v>
      </c>
      <c r="G147" s="114">
        <v>269.10000000000002</v>
      </c>
    </row>
    <row r="148" spans="1:7" s="58" customFormat="1" ht="16" thickBot="1" x14ac:dyDescent="0.25">
      <c r="A148" s="62" t="s">
        <v>650</v>
      </c>
      <c r="B148" s="79">
        <v>91.4</v>
      </c>
      <c r="C148" s="79">
        <v>91.4</v>
      </c>
      <c r="D148" s="79">
        <v>92.1</v>
      </c>
      <c r="E148" s="111">
        <v>1</v>
      </c>
      <c r="F148" s="111">
        <v>1.0069999999999999</v>
      </c>
      <c r="G148" s="114">
        <v>302.3</v>
      </c>
    </row>
    <row r="149" spans="1:7" s="58" customFormat="1" ht="16" thickBot="1" x14ac:dyDescent="0.25">
      <c r="A149" s="62" t="s">
        <v>651</v>
      </c>
      <c r="B149" s="79">
        <v>106.7</v>
      </c>
      <c r="C149" s="79">
        <v>106.7</v>
      </c>
      <c r="D149" s="79">
        <v>79.400000000000006</v>
      </c>
      <c r="E149" s="111">
        <v>1</v>
      </c>
      <c r="F149" s="111">
        <v>0.74399999999999999</v>
      </c>
      <c r="G149" s="114">
        <v>354.7</v>
      </c>
    </row>
    <row r="150" spans="1:7" s="58" customFormat="1" ht="16" thickBot="1" x14ac:dyDescent="0.25">
      <c r="A150" s="62" t="s">
        <v>234</v>
      </c>
      <c r="B150" s="79">
        <v>111.8</v>
      </c>
      <c r="C150" s="79">
        <v>111.8</v>
      </c>
      <c r="D150" s="79">
        <v>97.2</v>
      </c>
      <c r="E150" s="111">
        <v>1</v>
      </c>
      <c r="F150" s="111">
        <v>0.86899999999999999</v>
      </c>
      <c r="G150" s="114">
        <v>476.5</v>
      </c>
    </row>
    <row r="151" spans="1:7" s="58" customFormat="1" ht="16" thickBot="1" x14ac:dyDescent="0.25">
      <c r="A151" s="62" t="s">
        <v>235</v>
      </c>
      <c r="B151" s="79">
        <v>94</v>
      </c>
      <c r="C151" s="79">
        <v>94</v>
      </c>
      <c r="D151" s="79">
        <v>76.8</v>
      </c>
      <c r="E151" s="111">
        <v>1</v>
      </c>
      <c r="F151" s="111">
        <v>0.81799999999999995</v>
      </c>
      <c r="G151" s="114">
        <v>438.5</v>
      </c>
    </row>
    <row r="152" spans="1:7" s="58" customFormat="1" ht="16" thickBot="1" x14ac:dyDescent="0.25">
      <c r="A152" s="62" t="s">
        <v>652</v>
      </c>
      <c r="B152" s="79">
        <v>94</v>
      </c>
      <c r="C152" s="79">
        <v>94</v>
      </c>
      <c r="D152" s="79">
        <v>64.099999999999994</v>
      </c>
      <c r="E152" s="111">
        <v>1</v>
      </c>
      <c r="F152" s="111">
        <v>0.68200000000000005</v>
      </c>
      <c r="G152" s="114">
        <v>325.7</v>
      </c>
    </row>
    <row r="153" spans="1:7" s="58" customFormat="1" ht="16" thickBot="1" x14ac:dyDescent="0.25">
      <c r="A153" s="62" t="s">
        <v>236</v>
      </c>
      <c r="B153" s="79">
        <v>99.1</v>
      </c>
      <c r="C153" s="79">
        <v>86.4</v>
      </c>
      <c r="D153" s="79">
        <v>60.3</v>
      </c>
      <c r="E153" s="111">
        <v>1.1499999999999999</v>
      </c>
      <c r="F153" s="111">
        <v>0.60899999999999999</v>
      </c>
      <c r="G153" s="114">
        <v>347.4</v>
      </c>
    </row>
    <row r="154" spans="1:7" s="58" customFormat="1" ht="16" thickBot="1" x14ac:dyDescent="0.25">
      <c r="A154" s="62" t="s">
        <v>653</v>
      </c>
      <c r="B154" s="79">
        <v>109.2</v>
      </c>
      <c r="C154" s="79">
        <v>109.2</v>
      </c>
      <c r="D154" s="79">
        <v>71.8</v>
      </c>
      <c r="E154" s="111">
        <v>1</v>
      </c>
      <c r="F154" s="111">
        <v>0.65700000000000003</v>
      </c>
      <c r="G154" s="114">
        <v>336.1</v>
      </c>
    </row>
    <row r="155" spans="1:7" s="58" customFormat="1" ht="16" thickBot="1" x14ac:dyDescent="0.25">
      <c r="A155" s="62" t="s">
        <v>159</v>
      </c>
      <c r="B155" s="79">
        <v>83.8</v>
      </c>
      <c r="C155" s="79">
        <v>83.8</v>
      </c>
      <c r="D155" s="79">
        <v>88.3</v>
      </c>
      <c r="E155" s="111">
        <v>1</v>
      </c>
      <c r="F155" s="111">
        <v>1.0529999999999999</v>
      </c>
      <c r="G155" s="114">
        <v>243.5</v>
      </c>
    </row>
    <row r="156" spans="1:7" s="58" customFormat="1" ht="16" thickBot="1" x14ac:dyDescent="0.25">
      <c r="A156" s="107" t="s">
        <v>750</v>
      </c>
      <c r="B156" s="76">
        <v>89</v>
      </c>
      <c r="C156" s="76">
        <v>84</v>
      </c>
      <c r="D156" s="76">
        <v>101.6</v>
      </c>
      <c r="E156" s="108">
        <f>B156/C156</f>
        <v>1.0595238095238095</v>
      </c>
      <c r="F156" s="108">
        <f>101.6/84</f>
        <v>1.2095238095238094</v>
      </c>
      <c r="G156" s="109">
        <f>(0.5*PI()*((0.5*B156)*(0.5*C156))*D156)/1000</f>
        <v>298.27914281361359</v>
      </c>
    </row>
    <row r="157" spans="1:7" ht="16" thickBot="1" x14ac:dyDescent="0.25">
      <c r="A157" s="30" t="s">
        <v>203</v>
      </c>
      <c r="B157" s="25">
        <v>60</v>
      </c>
      <c r="C157" s="25">
        <v>35</v>
      </c>
      <c r="D157" s="25">
        <v>65</v>
      </c>
      <c r="E157" s="45">
        <v>1.71</v>
      </c>
      <c r="F157" s="45">
        <v>1.3680000000000001</v>
      </c>
      <c r="G157" s="46">
        <v>214.4</v>
      </c>
    </row>
  </sheetData>
  <sortState xmlns:xlrd2="http://schemas.microsoft.com/office/spreadsheetml/2017/richdata2" ref="A3:G77">
    <sortCondition ref="A3:A77"/>
  </sortState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436DE-94C1-4A86-A67B-B134D3B043E1}">
  <sheetPr codeName="Sheet9"/>
  <dimension ref="A1:H126"/>
  <sheetViews>
    <sheetView workbookViewId="0">
      <pane ySplit="2" topLeftCell="A3" activePane="bottomLeft" state="frozen"/>
      <selection pane="bottomLeft" activeCell="F1" sqref="F1:F1048576"/>
    </sheetView>
  </sheetViews>
  <sheetFormatPr baseColWidth="10" defaultColWidth="8.83203125" defaultRowHeight="15" x14ac:dyDescent="0.2"/>
  <cols>
    <col min="1" max="1" width="11.1640625" customWidth="1"/>
    <col min="2" max="2" width="12.33203125" style="2" customWidth="1"/>
    <col min="3" max="4" width="11.83203125" style="2" customWidth="1"/>
    <col min="5" max="6" width="8.83203125" style="1"/>
    <col min="7" max="7" width="19.1640625" style="2" customWidth="1"/>
  </cols>
  <sheetData>
    <row r="1" spans="1:8" ht="19" x14ac:dyDescent="0.25">
      <c r="A1" s="89" t="s">
        <v>779</v>
      </c>
    </row>
    <row r="2" spans="1:8" x14ac:dyDescent="0.2">
      <c r="A2" s="4" t="s">
        <v>13</v>
      </c>
      <c r="B2" s="2" t="s">
        <v>8</v>
      </c>
      <c r="C2" s="2" t="s">
        <v>9</v>
      </c>
      <c r="D2" s="2" t="s">
        <v>28</v>
      </c>
      <c r="E2" s="1" t="s">
        <v>10</v>
      </c>
      <c r="F2" s="1" t="s">
        <v>11</v>
      </c>
      <c r="G2" s="2" t="s">
        <v>12</v>
      </c>
      <c r="H2" s="2" t="s">
        <v>746</v>
      </c>
    </row>
    <row r="3" spans="1:8" s="58" customFormat="1" ht="16" thickBot="1" x14ac:dyDescent="0.25">
      <c r="A3" s="58" t="s">
        <v>755</v>
      </c>
      <c r="B3" s="59">
        <v>134.6</v>
      </c>
      <c r="C3" s="59">
        <v>132</v>
      </c>
      <c r="D3" s="59">
        <v>111.8</v>
      </c>
      <c r="E3" s="60">
        <f>B3/C3</f>
        <v>1.0196969696969695</v>
      </c>
      <c r="F3" s="60">
        <f>111.8/133.3</f>
        <v>0.83870967741935476</v>
      </c>
      <c r="G3" s="61">
        <f>0.5*(PI()*(134.6/2)*(132/2)*111.8)/1000</f>
        <v>780.0468373031764</v>
      </c>
      <c r="H3" s="59" t="s">
        <v>748</v>
      </c>
    </row>
    <row r="4" spans="1:8" s="58" customFormat="1" ht="16" thickBot="1" x14ac:dyDescent="0.25">
      <c r="A4" s="62" t="s">
        <v>557</v>
      </c>
      <c r="B4" s="63">
        <v>106.7</v>
      </c>
      <c r="C4" s="63">
        <v>96.5</v>
      </c>
      <c r="D4" s="63">
        <v>76.2</v>
      </c>
      <c r="E4" s="63">
        <v>1.1100000000000001</v>
      </c>
      <c r="F4" s="93">
        <v>0.75</v>
      </c>
      <c r="G4" s="64">
        <v>617.79999999999995</v>
      </c>
      <c r="H4" s="65" t="s">
        <v>748</v>
      </c>
    </row>
    <row r="5" spans="1:8" s="58" customFormat="1" ht="16" thickBot="1" x14ac:dyDescent="0.25">
      <c r="A5" s="62" t="s">
        <v>654</v>
      </c>
      <c r="B5" s="63">
        <v>137.19999999999999</v>
      </c>
      <c r="C5" s="63">
        <v>106.7</v>
      </c>
      <c r="D5" s="63">
        <v>90.2</v>
      </c>
      <c r="E5" s="63">
        <v>1.29</v>
      </c>
      <c r="F5" s="93">
        <v>0.74</v>
      </c>
      <c r="G5" s="64">
        <v>902</v>
      </c>
      <c r="H5" s="65" t="s">
        <v>748</v>
      </c>
    </row>
    <row r="6" spans="1:8" s="58" customFormat="1" ht="16" thickBot="1" x14ac:dyDescent="0.25">
      <c r="A6" s="62" t="s">
        <v>655</v>
      </c>
      <c r="B6" s="63">
        <v>116.8</v>
      </c>
      <c r="C6" s="63">
        <v>99.1</v>
      </c>
      <c r="D6" s="63">
        <v>76.2</v>
      </c>
      <c r="E6" s="63">
        <v>1.18</v>
      </c>
      <c r="F6" s="93">
        <v>0.70599999999999996</v>
      </c>
      <c r="G6" s="64">
        <v>640</v>
      </c>
      <c r="H6" s="65" t="s">
        <v>748</v>
      </c>
    </row>
    <row r="7" spans="1:8" s="58" customFormat="1" ht="16" thickBot="1" x14ac:dyDescent="0.25">
      <c r="A7" s="62" t="s">
        <v>656</v>
      </c>
      <c r="B7" s="63">
        <v>96.5</v>
      </c>
      <c r="C7" s="63">
        <v>81.3</v>
      </c>
      <c r="D7" s="63">
        <v>77.5</v>
      </c>
      <c r="E7" s="63">
        <v>1.19</v>
      </c>
      <c r="F7" s="93">
        <v>0.871</v>
      </c>
      <c r="G7" s="64">
        <v>646.70000000000005</v>
      </c>
      <c r="H7" s="65" t="s">
        <v>748</v>
      </c>
    </row>
    <row r="8" spans="1:8" s="58" customFormat="1" ht="16" thickBot="1" x14ac:dyDescent="0.25">
      <c r="A8" s="62" t="s">
        <v>279</v>
      </c>
      <c r="B8" s="63">
        <v>101.6</v>
      </c>
      <c r="C8" s="63">
        <v>86.4</v>
      </c>
      <c r="D8" s="63">
        <v>78.7</v>
      </c>
      <c r="E8" s="63">
        <v>1.18</v>
      </c>
      <c r="F8" s="93">
        <v>0.83799999999999997</v>
      </c>
      <c r="G8" s="64">
        <v>622.1</v>
      </c>
      <c r="H8" s="65" t="s">
        <v>748</v>
      </c>
    </row>
    <row r="9" spans="1:8" s="58" customFormat="1" ht="16" thickBot="1" x14ac:dyDescent="0.25">
      <c r="A9" s="62" t="s">
        <v>657</v>
      </c>
      <c r="B9" s="63">
        <v>109.2</v>
      </c>
      <c r="C9" s="63">
        <v>81.3</v>
      </c>
      <c r="D9" s="63">
        <v>132.1</v>
      </c>
      <c r="E9" s="63">
        <v>1.34</v>
      </c>
      <c r="F9" s="93">
        <v>1.387</v>
      </c>
      <c r="G9" s="64">
        <v>920.9</v>
      </c>
      <c r="H9" s="65" t="s">
        <v>748</v>
      </c>
    </row>
    <row r="10" spans="1:8" s="58" customFormat="1" ht="16" thickBot="1" x14ac:dyDescent="0.25">
      <c r="A10" s="62" t="s">
        <v>280</v>
      </c>
      <c r="B10" s="63">
        <v>101.6</v>
      </c>
      <c r="C10" s="63">
        <v>96.5</v>
      </c>
      <c r="D10" s="63">
        <v>96.5</v>
      </c>
      <c r="E10" s="63">
        <v>1.05</v>
      </c>
      <c r="F10" s="93">
        <v>0.97399999999999998</v>
      </c>
      <c r="G10" s="64">
        <v>928.6</v>
      </c>
      <c r="H10" s="65" t="s">
        <v>748</v>
      </c>
    </row>
    <row r="11" spans="1:8" s="58" customFormat="1" ht="16" thickBot="1" x14ac:dyDescent="0.25">
      <c r="A11" s="62" t="s">
        <v>209</v>
      </c>
      <c r="B11" s="63">
        <v>116.8</v>
      </c>
      <c r="C11" s="63">
        <v>99.1</v>
      </c>
      <c r="D11" s="63">
        <v>67.3</v>
      </c>
      <c r="E11" s="63">
        <v>1.18</v>
      </c>
      <c r="F11" s="93">
        <v>0.624</v>
      </c>
      <c r="G11" s="64">
        <v>499.7</v>
      </c>
      <c r="H11" s="65" t="s">
        <v>748</v>
      </c>
    </row>
    <row r="12" spans="1:8" s="58" customFormat="1" ht="16" thickBot="1" x14ac:dyDescent="0.25">
      <c r="A12" s="62" t="s">
        <v>281</v>
      </c>
      <c r="B12" s="63">
        <v>121.9</v>
      </c>
      <c r="C12" s="63">
        <v>76.2</v>
      </c>
      <c r="D12" s="63">
        <v>101.6</v>
      </c>
      <c r="E12" s="63">
        <v>1.6</v>
      </c>
      <c r="F12" s="93">
        <v>1.026</v>
      </c>
      <c r="G12" s="64">
        <v>741.3</v>
      </c>
      <c r="H12" s="65" t="s">
        <v>748</v>
      </c>
    </row>
    <row r="13" spans="1:8" s="58" customFormat="1" ht="16" thickBot="1" x14ac:dyDescent="0.25">
      <c r="A13" s="62" t="s">
        <v>282</v>
      </c>
      <c r="B13" s="63">
        <v>104.1</v>
      </c>
      <c r="C13" s="63">
        <v>96.5</v>
      </c>
      <c r="D13" s="63">
        <v>86.4</v>
      </c>
      <c r="E13" s="63">
        <v>1.08</v>
      </c>
      <c r="F13" s="93">
        <v>0.86099999999999999</v>
      </c>
      <c r="G13" s="64">
        <v>880</v>
      </c>
      <c r="H13" s="65" t="s">
        <v>748</v>
      </c>
    </row>
    <row r="14" spans="1:8" s="58" customFormat="1" ht="16" thickBot="1" x14ac:dyDescent="0.25">
      <c r="A14" s="62" t="s">
        <v>283</v>
      </c>
      <c r="B14" s="63">
        <v>91.4</v>
      </c>
      <c r="C14" s="63">
        <v>81.3</v>
      </c>
      <c r="D14" s="63">
        <v>69.900000000000006</v>
      </c>
      <c r="E14" s="63">
        <v>1.1299999999999999</v>
      </c>
      <c r="F14" s="93">
        <v>0.80900000000000005</v>
      </c>
      <c r="G14" s="64">
        <v>600.29999999999995</v>
      </c>
      <c r="H14" s="65" t="s">
        <v>748</v>
      </c>
    </row>
    <row r="15" spans="1:8" s="58" customFormat="1" ht="16" thickBot="1" x14ac:dyDescent="0.25">
      <c r="A15" s="62" t="s">
        <v>284</v>
      </c>
      <c r="B15" s="63">
        <v>96.5</v>
      </c>
      <c r="C15" s="63">
        <v>91.4</v>
      </c>
      <c r="D15" s="63">
        <v>83.8</v>
      </c>
      <c r="E15" s="63">
        <v>1.06</v>
      </c>
      <c r="F15" s="93">
        <v>0.89200000000000002</v>
      </c>
      <c r="G15" s="64">
        <v>565.70000000000005</v>
      </c>
      <c r="H15" s="65" t="s">
        <v>748</v>
      </c>
    </row>
    <row r="16" spans="1:8" s="58" customFormat="1" ht="16" thickBot="1" x14ac:dyDescent="0.25">
      <c r="A16" s="62" t="s">
        <v>285</v>
      </c>
      <c r="B16" s="63">
        <v>106.7</v>
      </c>
      <c r="C16" s="63">
        <v>101.6</v>
      </c>
      <c r="D16" s="63">
        <v>78.7</v>
      </c>
      <c r="E16" s="63">
        <v>1.05</v>
      </c>
      <c r="F16" s="93">
        <v>0.75600000000000001</v>
      </c>
      <c r="G16" s="64">
        <v>720.8</v>
      </c>
      <c r="H16" s="65" t="s">
        <v>748</v>
      </c>
    </row>
    <row r="17" spans="1:8" s="58" customFormat="1" ht="16" thickBot="1" x14ac:dyDescent="0.25">
      <c r="A17" s="62" t="s">
        <v>546</v>
      </c>
      <c r="B17" s="63">
        <v>119.4</v>
      </c>
      <c r="C17" s="63">
        <v>111.8</v>
      </c>
      <c r="D17" s="63">
        <v>101.6</v>
      </c>
      <c r="E17" s="63">
        <v>1.07</v>
      </c>
      <c r="F17" s="93">
        <v>0.879</v>
      </c>
      <c r="G17" s="64">
        <v>690.8</v>
      </c>
      <c r="H17" s="65" t="s">
        <v>748</v>
      </c>
    </row>
    <row r="18" spans="1:8" s="58" customFormat="1" ht="16" thickBot="1" x14ac:dyDescent="0.25">
      <c r="A18" s="62" t="s">
        <v>658</v>
      </c>
      <c r="B18" s="63">
        <v>83.8</v>
      </c>
      <c r="C18" s="63">
        <v>71.099999999999994</v>
      </c>
      <c r="D18" s="63">
        <v>68.599999999999994</v>
      </c>
      <c r="E18" s="63">
        <v>1.18</v>
      </c>
      <c r="F18" s="93">
        <v>0.88500000000000001</v>
      </c>
      <c r="G18" s="64">
        <v>668.1</v>
      </c>
      <c r="H18" s="65" t="s">
        <v>748</v>
      </c>
    </row>
    <row r="19" spans="1:8" s="58" customFormat="1" ht="16" thickBot="1" x14ac:dyDescent="0.25">
      <c r="A19" s="62" t="s">
        <v>659</v>
      </c>
      <c r="B19" s="63">
        <v>94</v>
      </c>
      <c r="C19" s="63">
        <v>91.4</v>
      </c>
      <c r="D19" s="63">
        <v>101.6</v>
      </c>
      <c r="E19" s="63">
        <v>1.03</v>
      </c>
      <c r="F19" s="93">
        <v>1.0960000000000001</v>
      </c>
      <c r="G19" s="64">
        <v>676.5</v>
      </c>
      <c r="H19" s="65" t="s">
        <v>748</v>
      </c>
    </row>
    <row r="20" spans="1:8" s="58" customFormat="1" ht="16" thickBot="1" x14ac:dyDescent="0.25">
      <c r="A20" s="62" t="s">
        <v>212</v>
      </c>
      <c r="B20" s="63">
        <v>111.8</v>
      </c>
      <c r="C20" s="63">
        <v>111.8</v>
      </c>
      <c r="D20" s="63">
        <v>68.599999999999994</v>
      </c>
      <c r="E20" s="63">
        <v>1</v>
      </c>
      <c r="F20" s="93">
        <v>0.61399999999999999</v>
      </c>
      <c r="G20" s="64">
        <v>506</v>
      </c>
      <c r="H20" s="65" t="s">
        <v>748</v>
      </c>
    </row>
    <row r="21" spans="1:8" s="58" customFormat="1" ht="16" thickBot="1" x14ac:dyDescent="0.25">
      <c r="A21" s="62" t="s">
        <v>286</v>
      </c>
      <c r="B21" s="63">
        <v>106.7</v>
      </c>
      <c r="C21" s="63">
        <v>91.4</v>
      </c>
      <c r="D21" s="63">
        <v>83.8</v>
      </c>
      <c r="E21" s="63">
        <v>1.17</v>
      </c>
      <c r="F21" s="93">
        <v>0.84599999999999997</v>
      </c>
      <c r="G21" s="64">
        <v>580.70000000000005</v>
      </c>
      <c r="H21" s="65" t="s">
        <v>748</v>
      </c>
    </row>
    <row r="22" spans="1:8" s="58" customFormat="1" ht="16" thickBot="1" x14ac:dyDescent="0.25">
      <c r="A22" s="62" t="s">
        <v>287</v>
      </c>
      <c r="B22" s="63">
        <v>124.5</v>
      </c>
      <c r="C22" s="63">
        <v>111.8</v>
      </c>
      <c r="D22" s="63">
        <v>139.69999999999999</v>
      </c>
      <c r="E22" s="63">
        <v>1.1100000000000001</v>
      </c>
      <c r="F22" s="93">
        <v>1.1830000000000001</v>
      </c>
      <c r="G22" s="64">
        <v>843.2</v>
      </c>
      <c r="H22" s="65" t="s">
        <v>748</v>
      </c>
    </row>
    <row r="23" spans="1:8" s="58" customFormat="1" ht="16" thickBot="1" x14ac:dyDescent="0.25">
      <c r="A23" s="62" t="s">
        <v>288</v>
      </c>
      <c r="B23" s="63">
        <v>144.80000000000001</v>
      </c>
      <c r="C23" s="63">
        <v>142.19999999999999</v>
      </c>
      <c r="D23" s="63">
        <v>95.3</v>
      </c>
      <c r="E23" s="63">
        <v>1.02</v>
      </c>
      <c r="F23" s="93">
        <v>0.66400000000000003</v>
      </c>
      <c r="G23" s="64">
        <v>824.3</v>
      </c>
      <c r="H23" s="65" t="s">
        <v>748</v>
      </c>
    </row>
    <row r="24" spans="1:8" s="58" customFormat="1" ht="16" thickBot="1" x14ac:dyDescent="0.25">
      <c r="A24" s="62" t="s">
        <v>289</v>
      </c>
      <c r="B24" s="63">
        <v>127</v>
      </c>
      <c r="C24" s="63">
        <v>104.1</v>
      </c>
      <c r="D24" s="63">
        <v>91.4</v>
      </c>
      <c r="E24" s="63">
        <v>1.22</v>
      </c>
      <c r="F24" s="93">
        <v>0.79100000000000004</v>
      </c>
      <c r="G24" s="64">
        <v>844.8</v>
      </c>
      <c r="H24" s="65" t="s">
        <v>748</v>
      </c>
    </row>
    <row r="25" spans="1:8" s="58" customFormat="1" ht="16" thickBot="1" x14ac:dyDescent="0.25">
      <c r="A25" s="62" t="s">
        <v>290</v>
      </c>
      <c r="B25" s="63">
        <v>106.7</v>
      </c>
      <c r="C25" s="63">
        <v>104.1</v>
      </c>
      <c r="D25" s="63">
        <v>71.099999999999994</v>
      </c>
      <c r="E25" s="63">
        <v>1.02</v>
      </c>
      <c r="F25" s="93">
        <v>0.67500000000000004</v>
      </c>
      <c r="G25" s="64">
        <v>515.20000000000005</v>
      </c>
      <c r="H25" s="65" t="s">
        <v>748</v>
      </c>
    </row>
    <row r="26" spans="1:8" s="58" customFormat="1" ht="16" thickBot="1" x14ac:dyDescent="0.25">
      <c r="A26" s="62" t="s">
        <v>291</v>
      </c>
      <c r="B26" s="63">
        <v>127</v>
      </c>
      <c r="C26" s="63">
        <v>124.5</v>
      </c>
      <c r="D26" s="63">
        <v>86.4</v>
      </c>
      <c r="E26" s="63">
        <v>1.02</v>
      </c>
      <c r="F26" s="93">
        <v>0.68700000000000006</v>
      </c>
      <c r="G26" s="64">
        <v>937.5</v>
      </c>
      <c r="H26" s="65" t="s">
        <v>748</v>
      </c>
    </row>
    <row r="27" spans="1:8" s="58" customFormat="1" ht="16" thickBot="1" x14ac:dyDescent="0.25">
      <c r="A27" s="62" t="s">
        <v>292</v>
      </c>
      <c r="B27" s="63">
        <v>94</v>
      </c>
      <c r="C27" s="63">
        <v>88.9</v>
      </c>
      <c r="D27" s="63">
        <v>118.1</v>
      </c>
      <c r="E27" s="63">
        <v>1.06</v>
      </c>
      <c r="F27" s="93">
        <v>1.292</v>
      </c>
      <c r="G27" s="64">
        <v>775</v>
      </c>
      <c r="H27" s="65" t="s">
        <v>748</v>
      </c>
    </row>
    <row r="28" spans="1:8" s="58" customFormat="1" ht="16" thickBot="1" x14ac:dyDescent="0.25">
      <c r="A28" s="62" t="s">
        <v>660</v>
      </c>
      <c r="B28" s="63">
        <v>132.1</v>
      </c>
      <c r="C28" s="63">
        <v>111.8</v>
      </c>
      <c r="D28" s="63">
        <v>102.9</v>
      </c>
      <c r="E28" s="63">
        <v>1.18</v>
      </c>
      <c r="F28" s="93">
        <v>0.84399999999999997</v>
      </c>
      <c r="G28" s="64">
        <v>596.29999999999995</v>
      </c>
      <c r="H28" s="65" t="s">
        <v>748</v>
      </c>
    </row>
    <row r="29" spans="1:8" s="58" customFormat="1" ht="16" thickBot="1" x14ac:dyDescent="0.25">
      <c r="A29" s="62" t="s">
        <v>293</v>
      </c>
      <c r="B29" s="63">
        <v>137.19999999999999</v>
      </c>
      <c r="C29" s="63">
        <v>132.1</v>
      </c>
      <c r="D29" s="63">
        <v>86.4</v>
      </c>
      <c r="E29" s="63">
        <v>1.04</v>
      </c>
      <c r="F29" s="93">
        <v>0.64200000000000002</v>
      </c>
      <c r="G29" s="64">
        <v>650.29999999999995</v>
      </c>
      <c r="H29" s="65" t="s">
        <v>748</v>
      </c>
    </row>
    <row r="30" spans="1:8" s="58" customFormat="1" ht="16" thickBot="1" x14ac:dyDescent="0.25">
      <c r="A30" s="62" t="s">
        <v>294</v>
      </c>
      <c r="B30" s="63">
        <v>86.4</v>
      </c>
      <c r="C30" s="63">
        <v>86.4</v>
      </c>
      <c r="D30" s="63">
        <v>88.9</v>
      </c>
      <c r="E30" s="63">
        <v>1</v>
      </c>
      <c r="F30" s="93">
        <v>1.0289999999999999</v>
      </c>
      <c r="G30" s="64">
        <v>618</v>
      </c>
      <c r="H30" s="65" t="s">
        <v>748</v>
      </c>
    </row>
    <row r="31" spans="1:8" s="58" customFormat="1" ht="16" thickBot="1" x14ac:dyDescent="0.25">
      <c r="A31" s="62" t="s">
        <v>661</v>
      </c>
      <c r="B31" s="63">
        <v>109.2</v>
      </c>
      <c r="C31" s="63">
        <v>99.1</v>
      </c>
      <c r="D31" s="63">
        <v>102.9</v>
      </c>
      <c r="E31" s="63">
        <v>1.1000000000000001</v>
      </c>
      <c r="F31" s="93">
        <v>0.98799999999999999</v>
      </c>
      <c r="G31" s="64">
        <v>679.2</v>
      </c>
      <c r="H31" s="65" t="s">
        <v>748</v>
      </c>
    </row>
    <row r="32" spans="1:8" s="58" customFormat="1" ht="16" thickBot="1" x14ac:dyDescent="0.25">
      <c r="A32" s="62" t="s">
        <v>295</v>
      </c>
      <c r="B32" s="63">
        <v>149.9</v>
      </c>
      <c r="C32" s="63">
        <v>144.80000000000001</v>
      </c>
      <c r="D32" s="63">
        <v>100.3</v>
      </c>
      <c r="E32" s="63">
        <v>1.04</v>
      </c>
      <c r="F32" s="93">
        <v>0.68100000000000005</v>
      </c>
      <c r="G32" s="64">
        <v>854.8</v>
      </c>
      <c r="H32" s="65" t="s">
        <v>748</v>
      </c>
    </row>
    <row r="33" spans="1:8" s="58" customFormat="1" ht="16" thickBot="1" x14ac:dyDescent="0.25">
      <c r="A33" s="66" t="s">
        <v>93</v>
      </c>
      <c r="B33" s="67">
        <v>149.86000000000001</v>
      </c>
      <c r="C33" s="67">
        <v>147.32</v>
      </c>
      <c r="D33" s="67">
        <v>88.9</v>
      </c>
      <c r="E33" s="68">
        <v>1.0172413793103501</v>
      </c>
      <c r="F33" s="68">
        <v>0.59829059829059805</v>
      </c>
      <c r="G33" s="69">
        <v>770.74210559814298</v>
      </c>
      <c r="H33" s="65" t="s">
        <v>748</v>
      </c>
    </row>
    <row r="34" spans="1:8" s="58" customFormat="1" ht="16" thickBot="1" x14ac:dyDescent="0.25">
      <c r="A34" s="62" t="s">
        <v>662</v>
      </c>
      <c r="B34" s="63">
        <v>149.9</v>
      </c>
      <c r="C34" s="63">
        <v>137.19999999999999</v>
      </c>
      <c r="D34" s="63">
        <v>87.6</v>
      </c>
      <c r="E34" s="63">
        <v>1.0900000000000001</v>
      </c>
      <c r="F34" s="93">
        <v>0.61099999999999999</v>
      </c>
      <c r="G34" s="64">
        <v>873</v>
      </c>
      <c r="H34" s="65" t="s">
        <v>748</v>
      </c>
    </row>
    <row r="35" spans="1:8" s="58" customFormat="1" ht="16" thickBot="1" x14ac:dyDescent="0.25">
      <c r="A35" s="66" t="s">
        <v>94</v>
      </c>
      <c r="B35" s="67">
        <v>134.62</v>
      </c>
      <c r="C35" s="67">
        <v>132.08000000000001</v>
      </c>
      <c r="D35" s="67">
        <v>78.739999999999995</v>
      </c>
      <c r="E35" s="68">
        <v>1.0192307692307701</v>
      </c>
      <c r="F35" s="68">
        <f>78.7/132.1</f>
        <v>0.59576078728236193</v>
      </c>
      <c r="G35" s="69">
        <v>805.41059217151201</v>
      </c>
      <c r="H35" s="65" t="s">
        <v>748</v>
      </c>
    </row>
    <row r="36" spans="1:8" s="58" customFormat="1" ht="16" thickBot="1" x14ac:dyDescent="0.25">
      <c r="A36" s="62" t="s">
        <v>663</v>
      </c>
      <c r="B36" s="63">
        <v>137.19999999999999</v>
      </c>
      <c r="C36" s="63">
        <v>137.19999999999999</v>
      </c>
      <c r="D36" s="63">
        <v>94</v>
      </c>
      <c r="E36" s="63">
        <v>1</v>
      </c>
      <c r="F36" s="93">
        <v>0.68500000000000005</v>
      </c>
      <c r="G36" s="64">
        <v>694.3</v>
      </c>
      <c r="H36" s="65" t="s">
        <v>748</v>
      </c>
    </row>
    <row r="37" spans="1:8" s="58" customFormat="1" x14ac:dyDescent="0.2">
      <c r="A37" s="62" t="s">
        <v>664</v>
      </c>
      <c r="B37" s="63">
        <v>99.1</v>
      </c>
      <c r="C37" s="63">
        <v>99.1</v>
      </c>
      <c r="D37" s="63">
        <v>107.3</v>
      </c>
      <c r="E37" s="63">
        <v>1</v>
      </c>
      <c r="F37" s="93">
        <v>1.083</v>
      </c>
      <c r="G37" s="64">
        <v>706.4</v>
      </c>
      <c r="H37" s="65" t="s">
        <v>748</v>
      </c>
    </row>
    <row r="38" spans="1:8" s="58" customFormat="1" x14ac:dyDescent="0.2">
      <c r="A38" s="58" t="s">
        <v>756</v>
      </c>
      <c r="B38" s="70">
        <v>116.8</v>
      </c>
      <c r="C38" s="70">
        <v>111.7</v>
      </c>
      <c r="D38" s="70">
        <v>141</v>
      </c>
      <c r="E38" s="71">
        <f>116.8/111.7</f>
        <v>1.0456580125335719</v>
      </c>
      <c r="F38" s="71">
        <f>141/114.2</f>
        <v>1.2346760070052538</v>
      </c>
      <c r="G38" s="72">
        <f>(0.5*PI()*(B38/2)*(C38/2)*D38)/1000</f>
        <v>722.39547051715022</v>
      </c>
      <c r="H38" s="65" t="s">
        <v>748</v>
      </c>
    </row>
    <row r="39" spans="1:8" s="58" customFormat="1" ht="16" thickBot="1" x14ac:dyDescent="0.25">
      <c r="A39" s="58" t="s">
        <v>757</v>
      </c>
      <c r="B39" s="73">
        <v>104.1</v>
      </c>
      <c r="C39" s="73">
        <v>96.5</v>
      </c>
      <c r="D39" s="73">
        <v>71.099999999999994</v>
      </c>
      <c r="E39" s="74">
        <f>104.1/96.5</f>
        <v>1.0787564766839377</v>
      </c>
      <c r="F39" s="74">
        <f>71.1/100.2</f>
        <v>0.70958083832335317</v>
      </c>
      <c r="G39" s="75">
        <f>((PI()*((50.1*50.1)+(50.1*45.1)+(45.1*45.1))*D39)/3)/1000</f>
        <v>506.56190083552309</v>
      </c>
      <c r="H39" s="76" t="s">
        <v>748</v>
      </c>
    </row>
    <row r="40" spans="1:8" s="58" customFormat="1" ht="16" thickBot="1" x14ac:dyDescent="0.25">
      <c r="A40" s="62" t="s">
        <v>554</v>
      </c>
      <c r="B40" s="63">
        <v>116.8</v>
      </c>
      <c r="C40" s="63">
        <v>114.3</v>
      </c>
      <c r="D40" s="63">
        <v>96.5</v>
      </c>
      <c r="E40" s="63">
        <v>1.02</v>
      </c>
      <c r="F40" s="93">
        <v>0.83499999999999996</v>
      </c>
      <c r="G40" s="64">
        <v>506.2</v>
      </c>
      <c r="H40" s="65" t="s">
        <v>748</v>
      </c>
    </row>
    <row r="41" spans="1:8" s="58" customFormat="1" ht="16" thickBot="1" x14ac:dyDescent="0.25">
      <c r="A41" s="62" t="s">
        <v>555</v>
      </c>
      <c r="B41" s="63">
        <v>96.5</v>
      </c>
      <c r="C41" s="63">
        <v>88.9</v>
      </c>
      <c r="D41" s="63">
        <v>78.7</v>
      </c>
      <c r="E41" s="63">
        <v>1.0900000000000001</v>
      </c>
      <c r="F41" s="93">
        <v>0.84899999999999998</v>
      </c>
      <c r="G41" s="64">
        <v>520.9</v>
      </c>
      <c r="H41" s="65" t="s">
        <v>748</v>
      </c>
    </row>
    <row r="42" spans="1:8" s="58" customFormat="1" ht="16" thickBot="1" x14ac:dyDescent="0.25">
      <c r="A42" s="62" t="s">
        <v>556</v>
      </c>
      <c r="B42" s="63">
        <v>111.8</v>
      </c>
      <c r="C42" s="63">
        <v>96.5</v>
      </c>
      <c r="D42" s="63">
        <v>66</v>
      </c>
      <c r="E42" s="63">
        <v>1.1599999999999999</v>
      </c>
      <c r="F42" s="93">
        <v>0.63400000000000001</v>
      </c>
      <c r="G42" s="64">
        <v>562.5</v>
      </c>
      <c r="H42" s="65" t="s">
        <v>748</v>
      </c>
    </row>
    <row r="43" spans="1:8" s="58" customFormat="1" ht="16" thickBot="1" x14ac:dyDescent="0.25">
      <c r="A43" s="62" t="s">
        <v>665</v>
      </c>
      <c r="B43" s="63">
        <v>106.7</v>
      </c>
      <c r="C43" s="63">
        <v>96.5</v>
      </c>
      <c r="D43" s="63">
        <v>110.5</v>
      </c>
      <c r="E43" s="63">
        <v>1.1100000000000001</v>
      </c>
      <c r="F43" s="93">
        <v>1.0880000000000001</v>
      </c>
      <c r="G43" s="64">
        <v>895.8</v>
      </c>
      <c r="H43" s="65" t="s">
        <v>748</v>
      </c>
    </row>
    <row r="44" spans="1:8" s="58" customFormat="1" ht="16" thickBot="1" x14ac:dyDescent="0.25">
      <c r="A44" s="62" t="s">
        <v>666</v>
      </c>
      <c r="B44" s="63">
        <v>111.8</v>
      </c>
      <c r="C44" s="63">
        <v>101.6</v>
      </c>
      <c r="D44" s="63">
        <v>73.7</v>
      </c>
      <c r="E44" s="63">
        <v>1.1000000000000001</v>
      </c>
      <c r="F44" s="93">
        <v>0.69</v>
      </c>
      <c r="G44" s="64">
        <v>537.70000000000005</v>
      </c>
      <c r="H44" s="65" t="s">
        <v>748</v>
      </c>
    </row>
    <row r="45" spans="1:8" s="58" customFormat="1" ht="16" thickBot="1" x14ac:dyDescent="0.25">
      <c r="A45" s="62" t="s">
        <v>667</v>
      </c>
      <c r="B45" s="63">
        <v>109.2</v>
      </c>
      <c r="C45" s="63">
        <v>99.1</v>
      </c>
      <c r="D45" s="63">
        <v>101.6</v>
      </c>
      <c r="E45" s="63">
        <v>1.1000000000000001</v>
      </c>
      <c r="F45" s="93">
        <v>0.97599999999999998</v>
      </c>
      <c r="G45" s="64">
        <v>907.6</v>
      </c>
      <c r="H45" s="65" t="s">
        <v>748</v>
      </c>
    </row>
    <row r="46" spans="1:8" s="58" customFormat="1" ht="16" thickBot="1" x14ac:dyDescent="0.25">
      <c r="A46" s="62" t="s">
        <v>668</v>
      </c>
      <c r="B46" s="63">
        <v>106.7</v>
      </c>
      <c r="C46" s="63">
        <v>106.7</v>
      </c>
      <c r="D46" s="63">
        <v>88.9</v>
      </c>
      <c r="E46" s="63">
        <v>1</v>
      </c>
      <c r="F46" s="93">
        <v>0.83299999999999996</v>
      </c>
      <c r="G46" s="64">
        <v>559.20000000000005</v>
      </c>
      <c r="H46" s="65" t="s">
        <v>748</v>
      </c>
    </row>
    <row r="47" spans="1:8" s="58" customFormat="1" ht="16" thickBot="1" x14ac:dyDescent="0.25">
      <c r="A47" s="62" t="s">
        <v>669</v>
      </c>
      <c r="B47" s="63">
        <v>119.4</v>
      </c>
      <c r="C47" s="63">
        <v>119.4</v>
      </c>
      <c r="D47" s="63">
        <v>114.3</v>
      </c>
      <c r="E47" s="63">
        <v>1</v>
      </c>
      <c r="F47" s="93">
        <v>0.95699999999999996</v>
      </c>
      <c r="G47" s="64">
        <v>639.70000000000005</v>
      </c>
      <c r="H47" s="65" t="s">
        <v>748</v>
      </c>
    </row>
    <row r="48" spans="1:8" s="58" customFormat="1" ht="16" thickBot="1" x14ac:dyDescent="0.25">
      <c r="A48" s="62" t="s">
        <v>599</v>
      </c>
      <c r="B48" s="63">
        <v>91.4</v>
      </c>
      <c r="C48" s="63">
        <v>91.4</v>
      </c>
      <c r="D48" s="63">
        <v>88.9</v>
      </c>
      <c r="E48" s="63">
        <v>1</v>
      </c>
      <c r="F48" s="93">
        <v>0.97199999999999998</v>
      </c>
      <c r="G48" s="64">
        <v>583.79999999999995</v>
      </c>
      <c r="H48" s="65" t="s">
        <v>748</v>
      </c>
    </row>
    <row r="49" spans="1:8" s="58" customFormat="1" ht="16" thickBot="1" x14ac:dyDescent="0.25">
      <c r="A49" s="62" t="s">
        <v>670</v>
      </c>
      <c r="B49" s="63">
        <v>157.5</v>
      </c>
      <c r="C49" s="63">
        <v>101.6</v>
      </c>
      <c r="D49" s="63">
        <v>104.1</v>
      </c>
      <c r="E49" s="63">
        <v>1.55</v>
      </c>
      <c r="F49" s="93">
        <v>0.80400000000000005</v>
      </c>
      <c r="G49" s="64">
        <v>654.29999999999995</v>
      </c>
      <c r="H49" s="65" t="s">
        <v>748</v>
      </c>
    </row>
    <row r="50" spans="1:8" s="58" customFormat="1" ht="16" thickBot="1" x14ac:dyDescent="0.25">
      <c r="A50" s="62" t="s">
        <v>297</v>
      </c>
      <c r="B50" s="63">
        <v>124.5</v>
      </c>
      <c r="C50" s="63">
        <v>124.5</v>
      </c>
      <c r="D50" s="63">
        <v>102.9</v>
      </c>
      <c r="E50" s="63">
        <v>1</v>
      </c>
      <c r="F50" s="93">
        <v>0.82699999999999996</v>
      </c>
      <c r="G50" s="64">
        <v>625.79999999999995</v>
      </c>
      <c r="H50" s="65" t="s">
        <v>748</v>
      </c>
    </row>
    <row r="51" spans="1:8" s="58" customFormat="1" ht="16" thickBot="1" x14ac:dyDescent="0.25">
      <c r="A51" s="62" t="s">
        <v>298</v>
      </c>
      <c r="B51" s="63">
        <v>83.8</v>
      </c>
      <c r="C51" s="63">
        <v>83.8</v>
      </c>
      <c r="D51" s="63">
        <v>111.8</v>
      </c>
      <c r="E51" s="63">
        <v>1</v>
      </c>
      <c r="F51" s="93">
        <v>1.333</v>
      </c>
      <c r="G51" s="64">
        <v>616.70000000000005</v>
      </c>
      <c r="H51" s="65" t="s">
        <v>748</v>
      </c>
    </row>
    <row r="52" spans="1:8" s="58" customFormat="1" ht="16" thickBot="1" x14ac:dyDescent="0.25">
      <c r="A52" s="62" t="s">
        <v>671</v>
      </c>
      <c r="B52" s="63">
        <v>71.099999999999994</v>
      </c>
      <c r="C52" s="63">
        <v>71.099999999999994</v>
      </c>
      <c r="D52" s="63">
        <v>129.5</v>
      </c>
      <c r="E52" s="63">
        <v>1</v>
      </c>
      <c r="F52" s="93">
        <v>1.821</v>
      </c>
      <c r="G52" s="64">
        <v>514.6</v>
      </c>
      <c r="H52" s="65" t="s">
        <v>748</v>
      </c>
    </row>
    <row r="53" spans="1:8" s="58" customFormat="1" ht="16" thickBot="1" x14ac:dyDescent="0.25">
      <c r="A53" s="62" t="s">
        <v>299</v>
      </c>
      <c r="B53" s="63">
        <v>116.8</v>
      </c>
      <c r="C53" s="63">
        <v>116.8</v>
      </c>
      <c r="D53" s="63">
        <v>74.900000000000006</v>
      </c>
      <c r="E53" s="63">
        <v>1</v>
      </c>
      <c r="F53" s="93">
        <v>0.64100000000000001</v>
      </c>
      <c r="G53" s="64">
        <v>524.9</v>
      </c>
      <c r="H53" s="65" t="s">
        <v>748</v>
      </c>
    </row>
    <row r="54" spans="1:8" s="58" customFormat="1" ht="16" thickBot="1" x14ac:dyDescent="0.25">
      <c r="A54" s="62" t="s">
        <v>306</v>
      </c>
      <c r="B54" s="63">
        <v>144.80000000000001</v>
      </c>
      <c r="C54" s="63">
        <v>144.80000000000001</v>
      </c>
      <c r="D54" s="63">
        <v>87</v>
      </c>
      <c r="E54" s="63">
        <v>1</v>
      </c>
      <c r="F54" s="93">
        <v>0.60099999999999998</v>
      </c>
      <c r="G54" s="64">
        <v>716.1</v>
      </c>
      <c r="H54" s="65" t="s">
        <v>748</v>
      </c>
    </row>
    <row r="55" spans="1:8" s="58" customFormat="1" ht="16" thickBot="1" x14ac:dyDescent="0.25">
      <c r="A55" s="62" t="s">
        <v>307</v>
      </c>
      <c r="B55" s="63">
        <v>99.1</v>
      </c>
      <c r="C55" s="63">
        <v>99.1</v>
      </c>
      <c r="D55" s="63">
        <v>89.5</v>
      </c>
      <c r="E55" s="63">
        <v>1</v>
      </c>
      <c r="F55" s="93">
        <v>0.90400000000000003</v>
      </c>
      <c r="G55" s="64">
        <v>573.6</v>
      </c>
      <c r="H55" s="65" t="s">
        <v>748</v>
      </c>
    </row>
    <row r="56" spans="1:8" s="58" customFormat="1" ht="16" thickBot="1" x14ac:dyDescent="0.25">
      <c r="A56" s="62" t="s">
        <v>672</v>
      </c>
      <c r="B56" s="63">
        <v>121.9</v>
      </c>
      <c r="C56" s="63">
        <v>101.6</v>
      </c>
      <c r="D56" s="63">
        <v>80</v>
      </c>
      <c r="E56" s="63">
        <v>1.2</v>
      </c>
      <c r="F56" s="93">
        <v>0.71599999999999997</v>
      </c>
      <c r="G56" s="64">
        <v>778.4</v>
      </c>
      <c r="H56" s="65" t="s">
        <v>748</v>
      </c>
    </row>
    <row r="57" spans="1:8" s="58" customFormat="1" ht="16" thickBot="1" x14ac:dyDescent="0.25">
      <c r="A57" s="62" t="s">
        <v>673</v>
      </c>
      <c r="B57" s="63">
        <v>116.8</v>
      </c>
      <c r="C57" s="63">
        <v>116.8</v>
      </c>
      <c r="D57" s="63">
        <v>73</v>
      </c>
      <c r="E57" s="63">
        <v>1</v>
      </c>
      <c r="F57" s="93">
        <v>0.625</v>
      </c>
      <c r="G57" s="64">
        <v>783</v>
      </c>
      <c r="H57" s="65" t="s">
        <v>748</v>
      </c>
    </row>
    <row r="58" spans="1:8" s="58" customFormat="1" ht="16" thickBot="1" x14ac:dyDescent="0.25">
      <c r="A58" s="62" t="s">
        <v>674</v>
      </c>
      <c r="B58" s="63">
        <v>99.1</v>
      </c>
      <c r="C58" s="63">
        <v>99.1</v>
      </c>
      <c r="D58" s="63">
        <v>99.7</v>
      </c>
      <c r="E58" s="63">
        <v>1</v>
      </c>
      <c r="F58" s="93">
        <v>1.006</v>
      </c>
      <c r="G58" s="64">
        <v>768.4</v>
      </c>
      <c r="H58" s="65" t="s">
        <v>748</v>
      </c>
    </row>
    <row r="59" spans="1:8" s="58" customFormat="1" ht="16" thickBot="1" x14ac:dyDescent="0.25">
      <c r="A59" s="62" t="s">
        <v>308</v>
      </c>
      <c r="B59" s="63">
        <v>106.7</v>
      </c>
      <c r="C59" s="63">
        <v>106.7</v>
      </c>
      <c r="D59" s="63">
        <v>104.8</v>
      </c>
      <c r="E59" s="63">
        <v>1</v>
      </c>
      <c r="F59" s="93">
        <v>0.98199999999999998</v>
      </c>
      <c r="G59" s="64">
        <v>592.5</v>
      </c>
      <c r="H59" s="65" t="s">
        <v>748</v>
      </c>
    </row>
    <row r="60" spans="1:8" s="58" customFormat="1" ht="16" thickBot="1" x14ac:dyDescent="0.25">
      <c r="A60" s="62" t="s">
        <v>309</v>
      </c>
      <c r="B60" s="63">
        <v>86.4</v>
      </c>
      <c r="C60" s="63">
        <v>86.4</v>
      </c>
      <c r="D60" s="63">
        <v>102.2</v>
      </c>
      <c r="E60" s="63">
        <v>1</v>
      </c>
      <c r="F60" s="93">
        <v>1.1839999999999999</v>
      </c>
      <c r="G60" s="64">
        <v>598.79999999999995</v>
      </c>
      <c r="H60" s="65" t="s">
        <v>748</v>
      </c>
    </row>
    <row r="61" spans="1:8" s="58" customFormat="1" ht="16" thickBot="1" x14ac:dyDescent="0.25">
      <c r="A61" s="62" t="s">
        <v>675</v>
      </c>
      <c r="B61" s="63">
        <v>121.9</v>
      </c>
      <c r="C61" s="63">
        <v>121.9</v>
      </c>
      <c r="D61" s="63">
        <v>92.1</v>
      </c>
      <c r="E61" s="63">
        <v>1</v>
      </c>
      <c r="F61" s="93">
        <v>0.755</v>
      </c>
      <c r="G61" s="64">
        <v>537.5</v>
      </c>
      <c r="H61" s="65" t="s">
        <v>748</v>
      </c>
    </row>
    <row r="62" spans="1:8" s="58" customFormat="1" ht="16" thickBot="1" x14ac:dyDescent="0.25">
      <c r="A62" s="62" t="s">
        <v>676</v>
      </c>
      <c r="B62" s="63">
        <v>96.5</v>
      </c>
      <c r="C62" s="63">
        <v>96.5</v>
      </c>
      <c r="D62" s="63">
        <v>81.900000000000006</v>
      </c>
      <c r="E62" s="63">
        <v>1</v>
      </c>
      <c r="F62" s="93">
        <v>0.84899999999999998</v>
      </c>
      <c r="G62" s="64">
        <v>599.4</v>
      </c>
      <c r="H62" s="65" t="s">
        <v>748</v>
      </c>
    </row>
    <row r="63" spans="1:8" s="58" customFormat="1" ht="16" thickBot="1" x14ac:dyDescent="0.25">
      <c r="A63" s="62" t="s">
        <v>310</v>
      </c>
      <c r="B63" s="63">
        <v>127</v>
      </c>
      <c r="C63" s="63">
        <v>127</v>
      </c>
      <c r="D63" s="63">
        <v>90.2</v>
      </c>
      <c r="E63" s="63">
        <v>1</v>
      </c>
      <c r="F63" s="93">
        <v>0.71</v>
      </c>
      <c r="G63" s="64">
        <v>571.1</v>
      </c>
      <c r="H63" s="65" t="s">
        <v>748</v>
      </c>
    </row>
    <row r="64" spans="1:8" s="58" customFormat="1" ht="16" thickBot="1" x14ac:dyDescent="0.25">
      <c r="A64" s="62" t="s">
        <v>677</v>
      </c>
      <c r="B64" s="63">
        <v>132.1</v>
      </c>
      <c r="C64" s="63">
        <v>132.1</v>
      </c>
      <c r="D64" s="63">
        <v>99.7</v>
      </c>
      <c r="E64" s="63">
        <v>1</v>
      </c>
      <c r="F64" s="93">
        <v>0.755</v>
      </c>
      <c r="G64" s="64">
        <v>683</v>
      </c>
      <c r="H64" s="65" t="s">
        <v>748</v>
      </c>
    </row>
    <row r="65" spans="1:8" s="58" customFormat="1" ht="16" thickBot="1" x14ac:dyDescent="0.25">
      <c r="A65" s="62" t="s">
        <v>311</v>
      </c>
      <c r="B65" s="63">
        <v>137.19999999999999</v>
      </c>
      <c r="C65" s="63">
        <v>137.19999999999999</v>
      </c>
      <c r="D65" s="63">
        <v>114.9</v>
      </c>
      <c r="E65" s="63">
        <v>1</v>
      </c>
      <c r="F65" s="93">
        <v>0.83799999999999997</v>
      </c>
      <c r="G65" s="64">
        <v>849.1</v>
      </c>
      <c r="H65" s="65" t="s">
        <v>748</v>
      </c>
    </row>
    <row r="66" spans="1:8" s="58" customFormat="1" ht="16" thickBot="1" x14ac:dyDescent="0.25">
      <c r="A66" s="62" t="s">
        <v>312</v>
      </c>
      <c r="B66" s="63">
        <v>121.9</v>
      </c>
      <c r="C66" s="63">
        <v>121.9</v>
      </c>
      <c r="D66" s="63">
        <v>88.3</v>
      </c>
      <c r="E66" s="63">
        <v>1</v>
      </c>
      <c r="F66" s="93">
        <v>0.72399999999999998</v>
      </c>
      <c r="G66" s="64">
        <v>515.20000000000005</v>
      </c>
      <c r="H66" s="65" t="s">
        <v>748</v>
      </c>
    </row>
    <row r="67" spans="1:8" s="58" customFormat="1" ht="16" thickBot="1" x14ac:dyDescent="0.25">
      <c r="A67" s="66" t="s">
        <v>108</v>
      </c>
      <c r="B67" s="67">
        <v>124.46</v>
      </c>
      <c r="C67" s="67">
        <v>111.76</v>
      </c>
      <c r="D67" s="67">
        <v>69.215000000000003</v>
      </c>
      <c r="E67" s="68">
        <v>1.11363636363636</v>
      </c>
      <c r="F67" s="68">
        <v>0.61899999999999999</v>
      </c>
      <c r="G67" s="69">
        <v>551.693369179554</v>
      </c>
      <c r="H67" s="65" t="s">
        <v>748</v>
      </c>
    </row>
    <row r="68" spans="1:8" s="58" customFormat="1" ht="16" thickBot="1" x14ac:dyDescent="0.25">
      <c r="A68" s="62" t="s">
        <v>678</v>
      </c>
      <c r="B68" s="63">
        <v>94</v>
      </c>
      <c r="C68" s="63">
        <v>94</v>
      </c>
      <c r="D68" s="63">
        <v>78.099999999999994</v>
      </c>
      <c r="E68" s="63">
        <v>1</v>
      </c>
      <c r="F68" s="93">
        <v>0.83099999999999996</v>
      </c>
      <c r="G68" s="64">
        <v>618.29999999999995</v>
      </c>
      <c r="H68" s="65" t="s">
        <v>748</v>
      </c>
    </row>
    <row r="69" spans="1:8" s="58" customFormat="1" ht="16" thickBot="1" x14ac:dyDescent="0.25">
      <c r="A69" s="62" t="s">
        <v>679</v>
      </c>
      <c r="B69" s="63">
        <v>106.7</v>
      </c>
      <c r="C69" s="63">
        <v>106.7</v>
      </c>
      <c r="D69" s="63">
        <v>82.6</v>
      </c>
      <c r="E69" s="63">
        <v>1</v>
      </c>
      <c r="F69" s="93">
        <v>0.77400000000000002</v>
      </c>
      <c r="G69" s="64">
        <v>637.5</v>
      </c>
      <c r="H69" s="65" t="s">
        <v>748</v>
      </c>
    </row>
    <row r="70" spans="1:8" s="58" customFormat="1" ht="16" thickBot="1" x14ac:dyDescent="0.25">
      <c r="A70" s="62" t="s">
        <v>680</v>
      </c>
      <c r="B70" s="63">
        <v>101.6</v>
      </c>
      <c r="C70" s="63">
        <v>101.6</v>
      </c>
      <c r="D70" s="63">
        <v>67.900000000000006</v>
      </c>
      <c r="E70" s="63">
        <v>1</v>
      </c>
      <c r="F70" s="93">
        <v>0.66900000000000004</v>
      </c>
      <c r="G70" s="64">
        <v>564.70000000000005</v>
      </c>
      <c r="H70" s="65" t="s">
        <v>748</v>
      </c>
    </row>
    <row r="71" spans="1:8" s="58" customFormat="1" ht="16" thickBot="1" x14ac:dyDescent="0.25">
      <c r="A71" s="62" t="s">
        <v>681</v>
      </c>
      <c r="B71" s="63">
        <v>119.4</v>
      </c>
      <c r="C71" s="63">
        <v>119.4</v>
      </c>
      <c r="D71" s="63">
        <v>111.1</v>
      </c>
      <c r="E71" s="63">
        <v>1</v>
      </c>
      <c r="F71" s="93">
        <v>0.93100000000000005</v>
      </c>
      <c r="G71" s="64">
        <v>621.9</v>
      </c>
      <c r="H71" s="65" t="s">
        <v>748</v>
      </c>
    </row>
    <row r="72" spans="1:8" s="58" customFormat="1" ht="16" thickBot="1" x14ac:dyDescent="0.25">
      <c r="A72" s="66" t="s">
        <v>110</v>
      </c>
      <c r="B72" s="67">
        <v>157.47999999999999</v>
      </c>
      <c r="C72" s="67">
        <v>144.78</v>
      </c>
      <c r="D72" s="67">
        <v>86.995000000000005</v>
      </c>
      <c r="E72" s="68">
        <v>1.0877192982456101</v>
      </c>
      <c r="F72" s="68">
        <f>87/144.8</f>
        <v>0.60082872928176789</v>
      </c>
      <c r="G72" s="69">
        <v>813.73557647984205</v>
      </c>
      <c r="H72" s="65" t="s">
        <v>748</v>
      </c>
    </row>
    <row r="73" spans="1:8" s="58" customFormat="1" ht="16" thickBot="1" x14ac:dyDescent="0.25">
      <c r="A73" s="62" t="s">
        <v>313</v>
      </c>
      <c r="B73" s="63">
        <v>109.2</v>
      </c>
      <c r="C73" s="63">
        <v>109.2</v>
      </c>
      <c r="D73" s="63">
        <v>135.30000000000001</v>
      </c>
      <c r="E73" s="63">
        <v>1</v>
      </c>
      <c r="F73" s="93">
        <v>1.238</v>
      </c>
      <c r="G73" s="64">
        <v>633.6</v>
      </c>
      <c r="H73" s="65" t="s">
        <v>748</v>
      </c>
    </row>
    <row r="74" spans="1:8" s="58" customFormat="1" ht="16" thickBot="1" x14ac:dyDescent="0.25">
      <c r="A74" s="66" t="s">
        <v>113</v>
      </c>
      <c r="B74" s="67">
        <v>124.46</v>
      </c>
      <c r="C74" s="67">
        <v>124.46</v>
      </c>
      <c r="D74" s="67">
        <v>74.295000000000002</v>
      </c>
      <c r="E74" s="68">
        <v>1</v>
      </c>
      <c r="F74" s="68">
        <v>0.59693877551020402</v>
      </c>
      <c r="G74" s="69">
        <v>716.14921378181305</v>
      </c>
      <c r="H74" s="65" t="s">
        <v>748</v>
      </c>
    </row>
    <row r="75" spans="1:8" s="58" customFormat="1" ht="16" thickBot="1" x14ac:dyDescent="0.25">
      <c r="A75" s="62" t="s">
        <v>314</v>
      </c>
      <c r="B75" s="63">
        <v>109.2</v>
      </c>
      <c r="C75" s="63">
        <v>109.2</v>
      </c>
      <c r="D75" s="63">
        <v>79.400000000000006</v>
      </c>
      <c r="E75" s="63">
        <v>1</v>
      </c>
      <c r="F75" s="93">
        <v>0.72699999999999998</v>
      </c>
      <c r="G75" s="64">
        <v>743.7</v>
      </c>
      <c r="H75" s="65" t="s">
        <v>748</v>
      </c>
    </row>
    <row r="76" spans="1:8" s="58" customFormat="1" ht="16" thickBot="1" x14ac:dyDescent="0.25">
      <c r="A76" s="62" t="s">
        <v>315</v>
      </c>
      <c r="B76" s="63">
        <v>116.8</v>
      </c>
      <c r="C76" s="63">
        <v>116.8</v>
      </c>
      <c r="D76" s="63">
        <v>120.7</v>
      </c>
      <c r="E76" s="63">
        <v>1</v>
      </c>
      <c r="F76" s="93">
        <v>1.0329999999999999</v>
      </c>
      <c r="G76" s="64">
        <v>646.79999999999995</v>
      </c>
      <c r="H76" s="65" t="s">
        <v>748</v>
      </c>
    </row>
    <row r="77" spans="1:8" s="58" customFormat="1" ht="16" thickBot="1" x14ac:dyDescent="0.25">
      <c r="A77" s="62" t="s">
        <v>316</v>
      </c>
      <c r="B77" s="63">
        <v>111.8</v>
      </c>
      <c r="C77" s="63">
        <v>106.7</v>
      </c>
      <c r="D77" s="63">
        <v>120</v>
      </c>
      <c r="E77" s="63">
        <v>1.05</v>
      </c>
      <c r="F77" s="93">
        <v>1.099</v>
      </c>
      <c r="G77" s="64">
        <v>561.9</v>
      </c>
      <c r="H77" s="65" t="s">
        <v>748</v>
      </c>
    </row>
    <row r="78" spans="1:8" s="58" customFormat="1" ht="16" thickBot="1" x14ac:dyDescent="0.25">
      <c r="A78" s="62" t="s">
        <v>682</v>
      </c>
      <c r="B78" s="63">
        <v>129.5</v>
      </c>
      <c r="C78" s="63">
        <v>129.5</v>
      </c>
      <c r="D78" s="63">
        <v>114.9</v>
      </c>
      <c r="E78" s="63">
        <v>1</v>
      </c>
      <c r="F78" s="93">
        <v>0.88700000000000001</v>
      </c>
      <c r="G78" s="64">
        <v>757.4</v>
      </c>
      <c r="H78" s="65" t="s">
        <v>748</v>
      </c>
    </row>
    <row r="79" spans="1:8" s="58" customFormat="1" ht="16" thickBot="1" x14ac:dyDescent="0.25">
      <c r="A79" s="62" t="s">
        <v>257</v>
      </c>
      <c r="B79" s="63">
        <v>106.7</v>
      </c>
      <c r="C79" s="63">
        <v>106.7</v>
      </c>
      <c r="D79" s="63">
        <v>89.5</v>
      </c>
      <c r="E79" s="63">
        <v>1</v>
      </c>
      <c r="F79" s="93">
        <v>0.83899999999999997</v>
      </c>
      <c r="G79" s="64">
        <v>506.3</v>
      </c>
      <c r="H79" s="65" t="s">
        <v>748</v>
      </c>
    </row>
    <row r="80" spans="1:8" s="58" customFormat="1" ht="16" thickBot="1" x14ac:dyDescent="0.25">
      <c r="A80" s="62" t="s">
        <v>683</v>
      </c>
      <c r="B80" s="63">
        <v>114.3</v>
      </c>
      <c r="C80" s="63">
        <v>114.3</v>
      </c>
      <c r="D80" s="63">
        <v>102.2</v>
      </c>
      <c r="E80" s="63">
        <v>1</v>
      </c>
      <c r="F80" s="93">
        <v>0.89400000000000002</v>
      </c>
      <c r="G80" s="64">
        <v>524.5</v>
      </c>
      <c r="H80" s="65" t="s">
        <v>748</v>
      </c>
    </row>
    <row r="81" spans="1:8" s="58" customFormat="1" ht="16" thickBot="1" x14ac:dyDescent="0.25">
      <c r="A81" s="62" t="s">
        <v>684</v>
      </c>
      <c r="B81" s="63">
        <v>119.4</v>
      </c>
      <c r="C81" s="63">
        <v>119.4</v>
      </c>
      <c r="D81" s="63">
        <v>74.3</v>
      </c>
      <c r="E81" s="63">
        <v>1</v>
      </c>
      <c r="F81" s="93">
        <v>0.622</v>
      </c>
      <c r="G81" s="64">
        <v>608.5</v>
      </c>
      <c r="H81" s="65" t="s">
        <v>748</v>
      </c>
    </row>
    <row r="82" spans="1:8" s="58" customFormat="1" ht="16" thickBot="1" x14ac:dyDescent="0.25">
      <c r="A82" s="62" t="s">
        <v>317</v>
      </c>
      <c r="B82" s="63">
        <v>121.9</v>
      </c>
      <c r="C82" s="63">
        <v>121.9</v>
      </c>
      <c r="D82" s="63">
        <v>94.6</v>
      </c>
      <c r="E82" s="63">
        <v>1</v>
      </c>
      <c r="F82" s="93">
        <v>0.77600000000000002</v>
      </c>
      <c r="G82" s="64">
        <v>851.5</v>
      </c>
      <c r="H82" s="65" t="s">
        <v>748</v>
      </c>
    </row>
    <row r="83" spans="1:8" s="58" customFormat="1" ht="16" thickBot="1" x14ac:dyDescent="0.25">
      <c r="A83" s="62" t="s">
        <v>685</v>
      </c>
      <c r="B83" s="63">
        <v>129.5</v>
      </c>
      <c r="C83" s="63">
        <v>129.5</v>
      </c>
      <c r="D83" s="63">
        <v>102.2</v>
      </c>
      <c r="E83" s="63">
        <v>1</v>
      </c>
      <c r="F83" s="93">
        <v>0.78900000000000003</v>
      </c>
      <c r="G83" s="64">
        <v>673.7</v>
      </c>
      <c r="H83" s="65" t="s">
        <v>748</v>
      </c>
    </row>
    <row r="84" spans="1:8" s="58" customFormat="1" ht="16" thickBot="1" x14ac:dyDescent="0.25">
      <c r="A84" s="62" t="s">
        <v>318</v>
      </c>
      <c r="B84" s="63">
        <v>109.2</v>
      </c>
      <c r="C84" s="63">
        <v>109.2</v>
      </c>
      <c r="D84" s="63">
        <v>89.5</v>
      </c>
      <c r="E84" s="63">
        <v>1</v>
      </c>
      <c r="F84" s="93">
        <v>0.82</v>
      </c>
      <c r="G84" s="64">
        <v>658.9</v>
      </c>
      <c r="H84" s="65" t="s">
        <v>748</v>
      </c>
    </row>
    <row r="85" spans="1:8" s="58" customFormat="1" ht="16" thickBot="1" x14ac:dyDescent="0.25">
      <c r="A85" s="62" t="s">
        <v>686</v>
      </c>
      <c r="B85" s="63">
        <v>101.6</v>
      </c>
      <c r="C85" s="63">
        <v>101.6</v>
      </c>
      <c r="D85" s="63">
        <v>125.1</v>
      </c>
      <c r="E85" s="63">
        <v>1</v>
      </c>
      <c r="F85" s="93">
        <v>1.2310000000000001</v>
      </c>
      <c r="G85" s="64">
        <v>507.1</v>
      </c>
      <c r="H85" s="65" t="s">
        <v>748</v>
      </c>
    </row>
    <row r="86" spans="1:8" s="58" customFormat="1" ht="16" thickBot="1" x14ac:dyDescent="0.25">
      <c r="A86" s="62" t="s">
        <v>687</v>
      </c>
      <c r="B86" s="63">
        <v>99.1</v>
      </c>
      <c r="C86" s="63">
        <v>99.1</v>
      </c>
      <c r="D86" s="63">
        <v>66.7</v>
      </c>
      <c r="E86" s="63">
        <v>1</v>
      </c>
      <c r="F86" s="93">
        <v>0.67300000000000004</v>
      </c>
      <c r="G86" s="64">
        <v>513.9</v>
      </c>
      <c r="H86" s="65" t="s">
        <v>748</v>
      </c>
    </row>
    <row r="87" spans="1:8" s="58" customFormat="1" ht="16" thickBot="1" x14ac:dyDescent="0.25">
      <c r="A87" s="62" t="s">
        <v>320</v>
      </c>
      <c r="B87" s="63">
        <v>134.6</v>
      </c>
      <c r="C87" s="63">
        <v>134.6</v>
      </c>
      <c r="D87" s="63">
        <v>97.2</v>
      </c>
      <c r="E87" s="63">
        <v>1</v>
      </c>
      <c r="F87" s="93">
        <v>0.72199999999999998</v>
      </c>
      <c r="G87" s="64">
        <v>691.4</v>
      </c>
      <c r="H87" s="65" t="s">
        <v>748</v>
      </c>
    </row>
    <row r="88" spans="1:8" s="58" customFormat="1" ht="16" thickBot="1" x14ac:dyDescent="0.25">
      <c r="A88" s="62" t="s">
        <v>321</v>
      </c>
      <c r="B88" s="63">
        <v>114.3</v>
      </c>
      <c r="C88" s="63">
        <v>114.3</v>
      </c>
      <c r="D88" s="63">
        <v>114.9</v>
      </c>
      <c r="E88" s="63">
        <v>1</v>
      </c>
      <c r="F88" s="93">
        <v>1.006</v>
      </c>
      <c r="G88" s="64">
        <v>589.70000000000005</v>
      </c>
      <c r="H88" s="65" t="s">
        <v>748</v>
      </c>
    </row>
    <row r="89" spans="1:8" s="58" customFormat="1" ht="16" thickBot="1" x14ac:dyDescent="0.25">
      <c r="A89" s="62" t="s">
        <v>322</v>
      </c>
      <c r="B89" s="63">
        <v>101.6</v>
      </c>
      <c r="C89" s="63">
        <v>101.6</v>
      </c>
      <c r="D89" s="63">
        <v>99.7</v>
      </c>
      <c r="E89" s="63">
        <v>1</v>
      </c>
      <c r="F89" s="93">
        <v>0.98099999999999998</v>
      </c>
      <c r="G89" s="64">
        <v>808.3</v>
      </c>
      <c r="H89" s="65" t="s">
        <v>748</v>
      </c>
    </row>
    <row r="90" spans="1:8" s="58" customFormat="1" ht="16" thickBot="1" x14ac:dyDescent="0.25">
      <c r="A90" s="62" t="s">
        <v>229</v>
      </c>
      <c r="B90" s="63">
        <v>114.3</v>
      </c>
      <c r="C90" s="63">
        <v>114.3</v>
      </c>
      <c r="D90" s="63">
        <v>94.6</v>
      </c>
      <c r="E90" s="63">
        <v>1</v>
      </c>
      <c r="F90" s="93">
        <v>0.82799999999999996</v>
      </c>
      <c r="G90" s="64">
        <v>485.4</v>
      </c>
      <c r="H90" s="65" t="s">
        <v>748</v>
      </c>
    </row>
    <row r="91" spans="1:8" s="58" customFormat="1" ht="16" thickBot="1" x14ac:dyDescent="0.25">
      <c r="A91" s="62" t="s">
        <v>688</v>
      </c>
      <c r="B91" s="63">
        <v>116.8</v>
      </c>
      <c r="C91" s="63">
        <v>116.8</v>
      </c>
      <c r="D91" s="63">
        <v>130.80000000000001</v>
      </c>
      <c r="E91" s="63">
        <v>1</v>
      </c>
      <c r="F91" s="93">
        <v>1.1200000000000001</v>
      </c>
      <c r="G91" s="64">
        <v>701.3</v>
      </c>
      <c r="H91" s="65" t="s">
        <v>748</v>
      </c>
    </row>
    <row r="92" spans="1:8" s="58" customFormat="1" ht="16" thickBot="1" x14ac:dyDescent="0.25">
      <c r="A92" s="62" t="s">
        <v>689</v>
      </c>
      <c r="B92" s="63">
        <v>116.8</v>
      </c>
      <c r="C92" s="63">
        <v>116.8</v>
      </c>
      <c r="D92" s="63">
        <v>102.2</v>
      </c>
      <c r="E92" s="63">
        <v>1</v>
      </c>
      <c r="F92" s="93">
        <v>0.875</v>
      </c>
      <c r="G92" s="64">
        <v>759.1</v>
      </c>
      <c r="H92" s="65" t="s">
        <v>748</v>
      </c>
    </row>
    <row r="93" spans="1:8" s="58" customFormat="1" ht="16" thickBot="1" x14ac:dyDescent="0.25">
      <c r="A93" s="62" t="s">
        <v>323</v>
      </c>
      <c r="B93" s="63">
        <v>116.8</v>
      </c>
      <c r="C93" s="63">
        <v>116.8</v>
      </c>
      <c r="D93" s="63">
        <v>109.9</v>
      </c>
      <c r="E93" s="63">
        <v>1</v>
      </c>
      <c r="F93" s="93">
        <v>0.94</v>
      </c>
      <c r="G93" s="64">
        <v>588.9</v>
      </c>
      <c r="H93" s="65" t="s">
        <v>748</v>
      </c>
    </row>
    <row r="94" spans="1:8" s="58" customFormat="1" ht="16" thickBot="1" x14ac:dyDescent="0.25">
      <c r="A94" s="62" t="s">
        <v>690</v>
      </c>
      <c r="B94" s="63">
        <v>121.9</v>
      </c>
      <c r="C94" s="63">
        <v>121.9</v>
      </c>
      <c r="D94" s="63">
        <v>112.4</v>
      </c>
      <c r="E94" s="63">
        <v>1</v>
      </c>
      <c r="F94" s="93">
        <v>0.92200000000000004</v>
      </c>
      <c r="G94" s="64">
        <v>656.1</v>
      </c>
      <c r="H94" s="65" t="s">
        <v>748</v>
      </c>
    </row>
    <row r="95" spans="1:8" s="58" customFormat="1" ht="16" thickBot="1" x14ac:dyDescent="0.25">
      <c r="A95" s="62" t="s">
        <v>691</v>
      </c>
      <c r="B95" s="63">
        <v>114.3</v>
      </c>
      <c r="C95" s="63">
        <v>114.3</v>
      </c>
      <c r="D95" s="63">
        <v>84.5</v>
      </c>
      <c r="E95" s="63">
        <v>1</v>
      </c>
      <c r="F95" s="93">
        <v>0.73899999999999999</v>
      </c>
      <c r="G95" s="64">
        <v>866.6</v>
      </c>
      <c r="H95" s="65" t="s">
        <v>748</v>
      </c>
    </row>
    <row r="96" spans="1:8" s="58" customFormat="1" ht="16" thickBot="1" x14ac:dyDescent="0.25">
      <c r="A96" s="62" t="s">
        <v>692</v>
      </c>
      <c r="B96" s="63">
        <v>137.19999999999999</v>
      </c>
      <c r="C96" s="63">
        <v>137.19999999999999</v>
      </c>
      <c r="D96" s="63">
        <v>89.5</v>
      </c>
      <c r="E96" s="63">
        <v>1</v>
      </c>
      <c r="F96" s="93">
        <v>0.65300000000000002</v>
      </c>
      <c r="G96" s="64">
        <v>661.5</v>
      </c>
      <c r="H96" s="65" t="s">
        <v>748</v>
      </c>
    </row>
    <row r="97" spans="1:8" s="58" customFormat="1" ht="16" thickBot="1" x14ac:dyDescent="0.25">
      <c r="A97" s="62" t="s">
        <v>693</v>
      </c>
      <c r="B97" s="63">
        <v>99.1</v>
      </c>
      <c r="C97" s="63">
        <v>99.1</v>
      </c>
      <c r="D97" s="63">
        <v>94.6</v>
      </c>
      <c r="E97" s="63">
        <v>1</v>
      </c>
      <c r="F97" s="93">
        <v>0.95499999999999996</v>
      </c>
      <c r="G97" s="64">
        <v>484.7</v>
      </c>
      <c r="H97" s="65" t="s">
        <v>748</v>
      </c>
    </row>
    <row r="98" spans="1:8" s="58" customFormat="1" ht="16" thickBot="1" x14ac:dyDescent="0.25">
      <c r="A98" s="62" t="s">
        <v>694</v>
      </c>
      <c r="B98" s="63">
        <v>111.8</v>
      </c>
      <c r="C98" s="63">
        <v>111.8</v>
      </c>
      <c r="D98" s="63">
        <v>102.9</v>
      </c>
      <c r="E98" s="63">
        <v>1</v>
      </c>
      <c r="F98" s="93">
        <v>0.92</v>
      </c>
      <c r="G98" s="64">
        <v>504.6</v>
      </c>
      <c r="H98" s="65" t="s">
        <v>748</v>
      </c>
    </row>
    <row r="99" spans="1:8" s="58" customFormat="1" ht="16" thickBot="1" x14ac:dyDescent="0.25">
      <c r="A99" s="62" t="s">
        <v>324</v>
      </c>
      <c r="B99" s="63">
        <v>121.9</v>
      </c>
      <c r="C99" s="63">
        <v>121.9</v>
      </c>
      <c r="D99" s="63">
        <v>120</v>
      </c>
      <c r="E99" s="63">
        <v>1</v>
      </c>
      <c r="F99" s="93">
        <v>0.98399999999999999</v>
      </c>
      <c r="G99" s="64">
        <v>700.6</v>
      </c>
      <c r="H99" s="65" t="s">
        <v>748</v>
      </c>
    </row>
    <row r="100" spans="1:8" s="58" customFormat="1" ht="16" thickBot="1" x14ac:dyDescent="0.25">
      <c r="A100" s="62" t="s">
        <v>695</v>
      </c>
      <c r="B100" s="63">
        <v>116.8</v>
      </c>
      <c r="C100" s="63">
        <v>116.8</v>
      </c>
      <c r="D100" s="63">
        <v>92.7</v>
      </c>
      <c r="E100" s="63">
        <v>1</v>
      </c>
      <c r="F100" s="93">
        <v>0.79300000000000004</v>
      </c>
      <c r="G100" s="64">
        <v>497</v>
      </c>
      <c r="H100" s="65" t="s">
        <v>748</v>
      </c>
    </row>
    <row r="101" spans="1:8" s="58" customFormat="1" ht="16" thickBot="1" x14ac:dyDescent="0.25">
      <c r="A101" s="62" t="s">
        <v>696</v>
      </c>
      <c r="B101" s="63">
        <v>91.4</v>
      </c>
      <c r="C101" s="63">
        <v>91.4</v>
      </c>
      <c r="D101" s="63">
        <v>89.5</v>
      </c>
      <c r="E101" s="63">
        <v>1</v>
      </c>
      <c r="F101" s="93">
        <v>0.97899999999999998</v>
      </c>
      <c r="G101" s="64">
        <v>588</v>
      </c>
      <c r="H101" s="65" t="s">
        <v>748</v>
      </c>
    </row>
    <row r="102" spans="1:8" s="58" customFormat="1" ht="16" thickBot="1" x14ac:dyDescent="0.25">
      <c r="A102" s="62" t="s">
        <v>325</v>
      </c>
      <c r="B102" s="63">
        <v>142.19999999999999</v>
      </c>
      <c r="C102" s="63">
        <v>142.19999999999999</v>
      </c>
      <c r="D102" s="63">
        <v>89.5</v>
      </c>
      <c r="E102" s="63">
        <v>1</v>
      </c>
      <c r="F102" s="93">
        <v>0.629</v>
      </c>
      <c r="G102" s="64">
        <v>711.4</v>
      </c>
      <c r="H102" s="65" t="s">
        <v>748</v>
      </c>
    </row>
    <row r="103" spans="1:8" s="58" customFormat="1" ht="16" thickBot="1" x14ac:dyDescent="0.25">
      <c r="A103" s="62" t="s">
        <v>697</v>
      </c>
      <c r="B103" s="63">
        <v>101.6</v>
      </c>
      <c r="C103" s="63">
        <v>101.6</v>
      </c>
      <c r="D103" s="63">
        <v>104.1</v>
      </c>
      <c r="E103" s="63">
        <v>1</v>
      </c>
      <c r="F103" s="93">
        <v>1.0249999999999999</v>
      </c>
      <c r="G103" s="64">
        <v>844.3</v>
      </c>
      <c r="H103" s="65" t="s">
        <v>748</v>
      </c>
    </row>
    <row r="104" spans="1:8" s="58" customFormat="1" ht="16" thickBot="1" x14ac:dyDescent="0.25">
      <c r="A104" s="62" t="s">
        <v>698</v>
      </c>
      <c r="B104" s="63">
        <v>121.9</v>
      </c>
      <c r="C104" s="63">
        <v>121.9</v>
      </c>
      <c r="D104" s="63">
        <v>114.3</v>
      </c>
      <c r="E104" s="63">
        <v>1</v>
      </c>
      <c r="F104" s="93">
        <v>0.93799999999999994</v>
      </c>
      <c r="G104" s="64">
        <v>667.2</v>
      </c>
      <c r="H104" s="65" t="s">
        <v>748</v>
      </c>
    </row>
    <row r="105" spans="1:8" s="58" customFormat="1" ht="16" thickBot="1" x14ac:dyDescent="0.25">
      <c r="A105" s="62" t="s">
        <v>300</v>
      </c>
      <c r="B105" s="63">
        <v>139.69999999999999</v>
      </c>
      <c r="C105" s="63">
        <v>114.3</v>
      </c>
      <c r="D105" s="63">
        <v>114.3</v>
      </c>
      <c r="E105" s="63">
        <v>1.22</v>
      </c>
      <c r="F105" s="93">
        <v>0.9</v>
      </c>
      <c r="G105" s="64">
        <v>859.3</v>
      </c>
      <c r="H105" s="65" t="s">
        <v>748</v>
      </c>
    </row>
    <row r="106" spans="1:8" s="58" customFormat="1" ht="16" thickBot="1" x14ac:dyDescent="0.25">
      <c r="A106" s="62" t="s">
        <v>699</v>
      </c>
      <c r="B106" s="63">
        <v>114.3</v>
      </c>
      <c r="C106" s="63">
        <v>114.3</v>
      </c>
      <c r="D106" s="63">
        <v>85.7</v>
      </c>
      <c r="E106" s="63">
        <v>1</v>
      </c>
      <c r="F106" s="93">
        <v>0.75</v>
      </c>
      <c r="G106" s="64">
        <v>879.4</v>
      </c>
      <c r="H106" s="65" t="s">
        <v>748</v>
      </c>
    </row>
    <row r="107" spans="1:8" s="58" customFormat="1" ht="16" thickBot="1" x14ac:dyDescent="0.25">
      <c r="A107" s="62" t="s">
        <v>326</v>
      </c>
      <c r="B107" s="63">
        <v>83.8</v>
      </c>
      <c r="C107" s="63">
        <v>83.8</v>
      </c>
      <c r="D107" s="63">
        <v>109.9</v>
      </c>
      <c r="E107" s="63">
        <v>1</v>
      </c>
      <c r="F107" s="93">
        <v>1.3109999999999999</v>
      </c>
      <c r="G107" s="64">
        <v>606.20000000000005</v>
      </c>
      <c r="H107" s="65" t="s">
        <v>748</v>
      </c>
    </row>
    <row r="108" spans="1:8" s="58" customFormat="1" ht="16" thickBot="1" x14ac:dyDescent="0.25">
      <c r="A108" s="62" t="s">
        <v>700</v>
      </c>
      <c r="B108" s="63">
        <v>94</v>
      </c>
      <c r="C108" s="63">
        <v>94</v>
      </c>
      <c r="D108" s="63">
        <v>111.8</v>
      </c>
      <c r="E108" s="63">
        <v>1</v>
      </c>
      <c r="F108" s="93">
        <v>1.1890000000000001</v>
      </c>
      <c r="G108" s="64">
        <v>775.3</v>
      </c>
      <c r="H108" s="65" t="s">
        <v>748</v>
      </c>
    </row>
    <row r="109" spans="1:8" s="58" customFormat="1" ht="16" thickBot="1" x14ac:dyDescent="0.25">
      <c r="A109" s="62" t="s">
        <v>701</v>
      </c>
      <c r="B109" s="63">
        <v>132.1</v>
      </c>
      <c r="C109" s="63">
        <v>132.1</v>
      </c>
      <c r="D109" s="63">
        <v>87</v>
      </c>
      <c r="E109" s="63">
        <v>1</v>
      </c>
      <c r="F109" s="93">
        <v>0.65900000000000003</v>
      </c>
      <c r="G109" s="64">
        <v>596</v>
      </c>
      <c r="H109" s="65" t="s">
        <v>748</v>
      </c>
    </row>
    <row r="110" spans="1:8" s="58" customFormat="1" ht="16" thickBot="1" x14ac:dyDescent="0.25">
      <c r="A110" s="62" t="s">
        <v>702</v>
      </c>
      <c r="B110" s="63">
        <v>111.8</v>
      </c>
      <c r="C110" s="63">
        <v>111.8</v>
      </c>
      <c r="D110" s="63">
        <v>73</v>
      </c>
      <c r="E110" s="63">
        <v>1</v>
      </c>
      <c r="F110" s="93">
        <v>0.65300000000000002</v>
      </c>
      <c r="G110" s="64">
        <v>512.6</v>
      </c>
      <c r="H110" s="65" t="s">
        <v>748</v>
      </c>
    </row>
    <row r="111" spans="1:8" s="58" customFormat="1" ht="16" thickBot="1" x14ac:dyDescent="0.25">
      <c r="A111" s="62" t="s">
        <v>703</v>
      </c>
      <c r="B111" s="63">
        <v>106.7</v>
      </c>
      <c r="C111" s="63">
        <v>106.7</v>
      </c>
      <c r="D111" s="63">
        <v>87</v>
      </c>
      <c r="E111" s="63">
        <v>1</v>
      </c>
      <c r="F111" s="93">
        <v>0.81499999999999995</v>
      </c>
      <c r="G111" s="64">
        <v>873.8</v>
      </c>
      <c r="H111" s="65" t="s">
        <v>748</v>
      </c>
    </row>
    <row r="112" spans="1:8" s="58" customFormat="1" ht="16" thickBot="1" x14ac:dyDescent="0.25">
      <c r="A112" s="62" t="s">
        <v>704</v>
      </c>
      <c r="B112" s="63">
        <v>119.4</v>
      </c>
      <c r="C112" s="63">
        <v>109.2</v>
      </c>
      <c r="D112" s="63">
        <v>69.2</v>
      </c>
      <c r="E112" s="63">
        <v>1.0900000000000001</v>
      </c>
      <c r="F112" s="93">
        <v>0.60599999999999998</v>
      </c>
      <c r="G112" s="64">
        <v>708.8</v>
      </c>
      <c r="H112" s="65" t="s">
        <v>748</v>
      </c>
    </row>
    <row r="113" spans="1:8" s="58" customFormat="1" ht="16" thickBot="1" x14ac:dyDescent="0.25">
      <c r="A113" s="62" t="s">
        <v>705</v>
      </c>
      <c r="B113" s="77">
        <v>132.1</v>
      </c>
      <c r="C113" s="77">
        <v>132.1</v>
      </c>
      <c r="D113" s="77">
        <v>96.5</v>
      </c>
      <c r="E113" s="77">
        <v>1</v>
      </c>
      <c r="F113" s="110">
        <v>0.73099999999999998</v>
      </c>
      <c r="G113" s="78">
        <v>661.2</v>
      </c>
      <c r="H113" s="65" t="s">
        <v>748</v>
      </c>
    </row>
    <row r="114" spans="1:8" s="58" customFormat="1" ht="16" thickBot="1" x14ac:dyDescent="0.25">
      <c r="A114" s="62" t="s">
        <v>706</v>
      </c>
      <c r="B114" s="79">
        <v>121.9</v>
      </c>
      <c r="C114" s="79">
        <v>121.9</v>
      </c>
      <c r="D114" s="79">
        <v>100.3</v>
      </c>
      <c r="E114" s="79">
        <v>1</v>
      </c>
      <c r="F114" s="111">
        <v>0.82299999999999995</v>
      </c>
      <c r="G114" s="80">
        <v>550.6</v>
      </c>
      <c r="H114" s="65" t="s">
        <v>748</v>
      </c>
    </row>
    <row r="115" spans="1:8" s="58" customFormat="1" ht="16" thickBot="1" x14ac:dyDescent="0.25">
      <c r="A115" s="62" t="s">
        <v>301</v>
      </c>
      <c r="B115" s="79">
        <v>141</v>
      </c>
      <c r="C115" s="79">
        <v>114.3</v>
      </c>
      <c r="D115" s="79">
        <v>109.9</v>
      </c>
      <c r="E115" s="79">
        <v>1.23</v>
      </c>
      <c r="F115" s="111">
        <v>0.96099999999999997</v>
      </c>
      <c r="G115" s="80">
        <v>718.3</v>
      </c>
      <c r="H115" s="65" t="s">
        <v>748</v>
      </c>
    </row>
    <row r="116" spans="1:8" s="58" customFormat="1" ht="16" thickBot="1" x14ac:dyDescent="0.25">
      <c r="A116" s="62" t="s">
        <v>327</v>
      </c>
      <c r="B116" s="79">
        <v>76.2</v>
      </c>
      <c r="C116" s="79">
        <v>76.2</v>
      </c>
      <c r="D116" s="79">
        <v>102.9</v>
      </c>
      <c r="E116" s="79">
        <v>1</v>
      </c>
      <c r="F116" s="111">
        <v>1.35</v>
      </c>
      <c r="G116" s="80">
        <v>701.8</v>
      </c>
      <c r="H116" s="65" t="s">
        <v>748</v>
      </c>
    </row>
    <row r="117" spans="1:8" s="58" customFormat="1" ht="16" thickBot="1" x14ac:dyDescent="0.25">
      <c r="A117" s="62" t="s">
        <v>328</v>
      </c>
      <c r="B117" s="79">
        <v>114.3</v>
      </c>
      <c r="C117" s="79">
        <v>114.3</v>
      </c>
      <c r="D117" s="79">
        <v>76.8</v>
      </c>
      <c r="E117" s="79">
        <v>1</v>
      </c>
      <c r="F117" s="111">
        <v>0.67200000000000004</v>
      </c>
      <c r="G117" s="80">
        <v>788.4</v>
      </c>
      <c r="H117" s="65" t="s">
        <v>748</v>
      </c>
    </row>
    <row r="118" spans="1:8" s="58" customFormat="1" ht="16" thickBot="1" x14ac:dyDescent="0.25">
      <c r="A118" s="62" t="s">
        <v>329</v>
      </c>
      <c r="B118" s="79">
        <v>76.2</v>
      </c>
      <c r="C118" s="79">
        <v>76.2</v>
      </c>
      <c r="D118" s="79">
        <v>97.2</v>
      </c>
      <c r="E118" s="79">
        <v>1</v>
      </c>
      <c r="F118" s="111">
        <v>1.2749999999999999</v>
      </c>
      <c r="G118" s="80">
        <v>869.6</v>
      </c>
      <c r="H118" s="65" t="s">
        <v>748</v>
      </c>
    </row>
    <row r="119" spans="1:8" s="58" customFormat="1" x14ac:dyDescent="0.2">
      <c r="A119" s="62" t="s">
        <v>233</v>
      </c>
      <c r="B119" s="81">
        <v>91.4</v>
      </c>
      <c r="C119" s="81">
        <v>91.4</v>
      </c>
      <c r="D119" s="81">
        <v>76.8</v>
      </c>
      <c r="E119" s="81">
        <v>1</v>
      </c>
      <c r="F119" s="91">
        <v>0.84</v>
      </c>
      <c r="G119" s="82">
        <v>504.6</v>
      </c>
      <c r="H119" s="65" t="s">
        <v>748</v>
      </c>
    </row>
    <row r="120" spans="1:8" s="58" customFormat="1" x14ac:dyDescent="0.2">
      <c r="A120" s="83" t="s">
        <v>707</v>
      </c>
      <c r="B120" s="81">
        <v>137.19999999999999</v>
      </c>
      <c r="C120" s="81">
        <v>137.19999999999999</v>
      </c>
      <c r="D120" s="81">
        <v>89.5</v>
      </c>
      <c r="E120" s="81">
        <v>1</v>
      </c>
      <c r="F120" s="91">
        <v>0.65300000000000002</v>
      </c>
      <c r="G120" s="81">
        <v>661.5</v>
      </c>
      <c r="H120" s="65" t="s">
        <v>748</v>
      </c>
    </row>
    <row r="121" spans="1:8" s="58" customFormat="1" x14ac:dyDescent="0.2">
      <c r="A121" s="83" t="s">
        <v>302</v>
      </c>
      <c r="B121" s="81">
        <v>137.19999999999999</v>
      </c>
      <c r="C121" s="81">
        <v>137.19999999999999</v>
      </c>
      <c r="D121" s="81">
        <v>103.5</v>
      </c>
      <c r="E121" s="81">
        <v>1</v>
      </c>
      <c r="F121" s="91">
        <v>0.755</v>
      </c>
      <c r="G121" s="81">
        <v>764.7</v>
      </c>
      <c r="H121" s="65" t="s">
        <v>748</v>
      </c>
    </row>
    <row r="122" spans="1:8" s="58" customFormat="1" x14ac:dyDescent="0.2">
      <c r="A122" s="83" t="s">
        <v>708</v>
      </c>
      <c r="B122" s="81">
        <v>116.8</v>
      </c>
      <c r="C122" s="81">
        <v>116.8</v>
      </c>
      <c r="D122" s="81">
        <v>104.8</v>
      </c>
      <c r="E122" s="81">
        <v>1</v>
      </c>
      <c r="F122" s="91">
        <v>0.89700000000000002</v>
      </c>
      <c r="G122" s="81">
        <v>561.70000000000005</v>
      </c>
      <c r="H122" s="65" t="s">
        <v>748</v>
      </c>
    </row>
    <row r="123" spans="1:8" s="58" customFormat="1" x14ac:dyDescent="0.2">
      <c r="A123" s="83" t="s">
        <v>303</v>
      </c>
      <c r="B123" s="81">
        <v>101.6</v>
      </c>
      <c r="C123" s="81">
        <v>78.7</v>
      </c>
      <c r="D123" s="81">
        <v>80.599999999999994</v>
      </c>
      <c r="E123" s="81">
        <v>1.29</v>
      </c>
      <c r="F123" s="91">
        <v>0.89400000000000002</v>
      </c>
      <c r="G123" s="81">
        <v>697.1</v>
      </c>
      <c r="H123" s="65" t="s">
        <v>748</v>
      </c>
    </row>
    <row r="124" spans="1:8" s="58" customFormat="1" ht="16" thickBot="1" x14ac:dyDescent="0.25">
      <c r="A124" s="83" t="s">
        <v>304</v>
      </c>
      <c r="B124" s="81">
        <v>116.8</v>
      </c>
      <c r="C124" s="81">
        <v>116.8</v>
      </c>
      <c r="D124" s="81">
        <v>112.4</v>
      </c>
      <c r="E124" s="81">
        <v>1</v>
      </c>
      <c r="F124" s="91">
        <v>0.96199999999999997</v>
      </c>
      <c r="G124" s="81">
        <v>602.5</v>
      </c>
      <c r="H124" s="65" t="s">
        <v>748</v>
      </c>
    </row>
    <row r="125" spans="1:8" s="58" customFormat="1" ht="16" thickBot="1" x14ac:dyDescent="0.25">
      <c r="A125" s="84" t="s">
        <v>330</v>
      </c>
      <c r="B125" s="77">
        <v>111</v>
      </c>
      <c r="C125" s="77">
        <v>97</v>
      </c>
      <c r="D125" s="77">
        <v>97</v>
      </c>
      <c r="E125" s="77">
        <v>1.1399999999999999</v>
      </c>
      <c r="F125" s="110">
        <v>0.93300000000000005</v>
      </c>
      <c r="G125" s="78">
        <v>820.3</v>
      </c>
      <c r="H125" s="65" t="s">
        <v>748</v>
      </c>
    </row>
    <row r="126" spans="1:8" s="58" customFormat="1" x14ac:dyDescent="0.2">
      <c r="B126" s="59"/>
      <c r="C126" s="59"/>
      <c r="D126" s="59"/>
      <c r="E126" s="60"/>
      <c r="F126" s="60"/>
      <c r="G126" s="59"/>
    </row>
  </sheetData>
  <sortState xmlns:xlrd2="http://schemas.microsoft.com/office/spreadsheetml/2017/richdata2" ref="A4:G54">
    <sortCondition ref="A4:A54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'Table 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</dc:creator>
  <cp:lastModifiedBy>Microsoft Office User</cp:lastModifiedBy>
  <dcterms:created xsi:type="dcterms:W3CDTF">2020-09-01T16:41:04Z</dcterms:created>
  <dcterms:modified xsi:type="dcterms:W3CDTF">2023-11-09T00:05:48Z</dcterms:modified>
</cp:coreProperties>
</file>